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18 сессия\96 бюджет\"/>
    </mc:Choice>
  </mc:AlternateContent>
  <bookViews>
    <workbookView xWindow="0" yWindow="-163" windowWidth="15134" windowHeight="11765" tabRatio="724"/>
  </bookViews>
  <sheets>
    <sheet name="Приложение 5 2021" sheetId="9" r:id="rId1"/>
  </sheets>
  <definedNames>
    <definedName name="_xlnm._FilterDatabase" localSheetId="0" hidden="1">'Приложение 5 2021'!$A$12:$G$752</definedName>
    <definedName name="_xlnm.Print_Titles" localSheetId="0">'Приложение 5 2021'!$12:$13</definedName>
    <definedName name="_xlnm.Print_Area" localSheetId="0">'Приложение 5 2021'!$A$1:$G$750</definedName>
  </definedNames>
  <calcPr calcId="162913" fullCalcOnLoad="1"/>
</workbook>
</file>

<file path=xl/calcChain.xml><?xml version="1.0" encoding="utf-8"?>
<calcChain xmlns="http://schemas.openxmlformats.org/spreadsheetml/2006/main">
  <c r="G68" i="9" l="1"/>
  <c r="G531" i="9"/>
  <c r="G425" i="9"/>
  <c r="G66" i="9"/>
  <c r="G223" i="9"/>
  <c r="G222" i="9" s="1"/>
  <c r="G221" i="9" s="1"/>
  <c r="G220" i="9" s="1"/>
  <c r="G219" i="9"/>
  <c r="G340" i="9"/>
  <c r="G339" i="9"/>
  <c r="G338" i="9" s="1"/>
  <c r="G117" i="9"/>
  <c r="G388" i="9"/>
  <c r="G387" i="9"/>
  <c r="G331" i="9"/>
  <c r="G330" i="9"/>
  <c r="G329" i="9" s="1"/>
  <c r="G328" i="9"/>
  <c r="G470" i="9"/>
  <c r="G469" i="9"/>
  <c r="G629" i="9"/>
  <c r="G628" i="9"/>
  <c r="G685" i="9"/>
  <c r="G684" i="9"/>
  <c r="G683" i="9" s="1"/>
  <c r="G682" i="9" s="1"/>
  <c r="G335" i="9"/>
  <c r="G334" i="9"/>
  <c r="G333" i="9" s="1"/>
  <c r="G332" i="9"/>
  <c r="G639" i="9"/>
  <c r="G635" i="9"/>
  <c r="G634" i="9" s="1"/>
  <c r="G633" i="9" s="1"/>
  <c r="G632" i="9" s="1"/>
  <c r="G368" i="9"/>
  <c r="G367" i="9" s="1"/>
  <c r="G364" i="9" s="1"/>
  <c r="G363" i="9" s="1"/>
  <c r="G689" i="9"/>
  <c r="G688" i="9"/>
  <c r="G687" i="9" s="1"/>
  <c r="G686" i="9" s="1"/>
  <c r="G663" i="9"/>
  <c r="G660" i="9"/>
  <c r="G438" i="9"/>
  <c r="G437" i="9"/>
  <c r="G436" i="9" s="1"/>
  <c r="G315" i="9"/>
  <c r="G314" i="9" s="1"/>
  <c r="G313" i="9" s="1"/>
  <c r="G312" i="9" s="1"/>
  <c r="G61" i="9"/>
  <c r="G60" i="9" s="1"/>
  <c r="G59" i="9" s="1"/>
  <c r="G105" i="9"/>
  <c r="G23" i="9"/>
  <c r="G22" i="9" s="1"/>
  <c r="G21" i="9" s="1"/>
  <c r="G20" i="9" s="1"/>
  <c r="G15" i="9" s="1"/>
  <c r="G14" i="9" s="1"/>
  <c r="G19" i="9"/>
  <c r="G18" i="9" s="1"/>
  <c r="G17" i="9" s="1"/>
  <c r="G16" i="9" s="1"/>
  <c r="G670" i="9"/>
  <c r="G669" i="9" s="1"/>
  <c r="G668" i="9" s="1"/>
  <c r="G259" i="9"/>
  <c r="G187" i="9"/>
  <c r="G160" i="9"/>
  <c r="G152" i="9"/>
  <c r="G413" i="9"/>
  <c r="G397" i="9"/>
  <c r="G396" i="9" s="1"/>
  <c r="G395" i="9"/>
  <c r="G394" i="9" s="1"/>
  <c r="G393" i="9" s="1"/>
  <c r="G392" i="9" s="1"/>
  <c r="G391" i="9"/>
  <c r="G474" i="9"/>
  <c r="G473" i="9"/>
  <c r="G631" i="9"/>
  <c r="G630" i="9"/>
  <c r="G597" i="9"/>
  <c r="G656" i="9"/>
  <c r="G655" i="9" s="1"/>
  <c r="G654" i="9" s="1"/>
  <c r="G653" i="9" s="1"/>
  <c r="G652" i="9" s="1"/>
  <c r="G651" i="9" s="1"/>
  <c r="G49" i="9"/>
  <c r="G48" i="9" s="1"/>
  <c r="G724" i="9"/>
  <c r="G710" i="9"/>
  <c r="G709" i="9"/>
  <c r="G704" i="9"/>
  <c r="G700" i="9" s="1"/>
  <c r="G681" i="9"/>
  <c r="G680" i="9" s="1"/>
  <c r="G608" i="9"/>
  <c r="G607" i="9"/>
  <c r="G600" i="9"/>
  <c r="G599" i="9" s="1"/>
  <c r="G594" i="9"/>
  <c r="G593" i="9"/>
  <c r="G562" i="9"/>
  <c r="G561" i="9"/>
  <c r="G560" i="9" s="1"/>
  <c r="G559" i="9"/>
  <c r="G550" i="9"/>
  <c r="G548" i="9"/>
  <c r="G547" i="9" s="1"/>
  <c r="G546" i="9" s="1"/>
  <c r="G545" i="9" s="1"/>
  <c r="G544" i="9"/>
  <c r="G543" i="9" s="1"/>
  <c r="G533" i="9"/>
  <c r="G534" i="9"/>
  <c r="G530" i="9"/>
  <c r="G525" i="9"/>
  <c r="G524" i="9"/>
  <c r="G523" i="9" s="1"/>
  <c r="G514" i="9"/>
  <c r="G512" i="9" s="1"/>
  <c r="G511" i="9" s="1"/>
  <c r="G510" i="9" s="1"/>
  <c r="G448" i="9"/>
  <c r="G447" i="9" s="1"/>
  <c r="G300" i="9"/>
  <c r="G299" i="9" s="1"/>
  <c r="G298" i="9"/>
  <c r="G297" i="9" s="1"/>
  <c r="G296" i="9" s="1"/>
  <c r="G295" i="9" s="1"/>
  <c r="G157" i="9"/>
  <c r="G149" i="9"/>
  <c r="G148" i="9"/>
  <c r="G147" i="9" s="1"/>
  <c r="G132" i="9" s="1"/>
  <c r="G113" i="9"/>
  <c r="G112" i="9"/>
  <c r="G111" i="9" s="1"/>
  <c r="G110" i="9" s="1"/>
  <c r="G106" i="9"/>
  <c r="G84" i="9"/>
  <c r="G83" i="9" s="1"/>
  <c r="G82" i="9"/>
  <c r="G80" i="9"/>
  <c r="G79" i="9"/>
  <c r="G78" i="9" s="1"/>
  <c r="G77" i="9" s="1"/>
  <c r="G76" i="9" s="1"/>
  <c r="G62" i="9"/>
  <c r="G739" i="9"/>
  <c r="G722" i="9"/>
  <c r="G731" i="9"/>
  <c r="G730" i="9"/>
  <c r="G729" i="9" s="1"/>
  <c r="G728" i="9" s="1"/>
  <c r="G727" i="9" s="1"/>
  <c r="G385" i="9"/>
  <c r="G384" i="9" s="1"/>
  <c r="G372" i="9"/>
  <c r="G365" i="9"/>
  <c r="G362" i="9"/>
  <c r="G636" i="9"/>
  <c r="G606" i="9"/>
  <c r="G579" i="9"/>
  <c r="G578" i="9" s="1"/>
  <c r="G577" i="9"/>
  <c r="G576" i="9" s="1"/>
  <c r="G575" i="9" s="1"/>
  <c r="G532" i="9"/>
  <c r="G472" i="9"/>
  <c r="G471" i="9" s="1"/>
  <c r="G376" i="9"/>
  <c r="G307" i="9"/>
  <c r="G306" i="9"/>
  <c r="G305" i="9" s="1"/>
  <c r="G304" i="9" s="1"/>
  <c r="G272" i="9"/>
  <c r="G271" i="9"/>
  <c r="G270" i="9" s="1"/>
  <c r="G247" i="9"/>
  <c r="G246" i="9" s="1"/>
  <c r="G245" i="9" s="1"/>
  <c r="G244" i="9" s="1"/>
  <c r="G243" i="9" s="1"/>
  <c r="G236" i="9" s="1"/>
  <c r="G196" i="9"/>
  <c r="G162" i="9"/>
  <c r="G159" i="9" s="1"/>
  <c r="G41" i="9"/>
  <c r="G40" i="9"/>
  <c r="G24" i="9"/>
  <c r="G725" i="9"/>
  <c r="G89" i="9"/>
  <c r="G88" i="9"/>
  <c r="G87" i="9" s="1"/>
  <c r="G86" i="9" s="1"/>
  <c r="G389" i="9"/>
  <c r="G748" i="9"/>
  <c r="G747" i="9" s="1"/>
  <c r="G746" i="9"/>
  <c r="G745" i="9" s="1"/>
  <c r="G744" i="9" s="1"/>
  <c r="G743" i="9" s="1"/>
  <c r="G703" i="9"/>
  <c r="G519" i="9"/>
  <c r="G518" i="9"/>
  <c r="G517" i="9" s="1"/>
  <c r="G516" i="9" s="1"/>
  <c r="G515" i="9" s="1"/>
  <c r="G451" i="9"/>
  <c r="G442" i="9" s="1"/>
  <c r="G441" i="9" s="1"/>
  <c r="G283" i="9"/>
  <c r="G217" i="9"/>
  <c r="G156" i="9"/>
  <c r="G75" i="9"/>
  <c r="G74" i="9" s="1"/>
  <c r="G73" i="9"/>
  <c r="G72" i="9" s="1"/>
  <c r="G374" i="9"/>
  <c r="G371" i="9" s="1"/>
  <c r="G370" i="9" s="1"/>
  <c r="G369" i="9" s="1"/>
  <c r="G179" i="9"/>
  <c r="G190" i="9"/>
  <c r="G186" i="9" s="1"/>
  <c r="G649" i="9"/>
  <c r="G648" i="9"/>
  <c r="G647" i="9" s="1"/>
  <c r="G501" i="9"/>
  <c r="G484" i="9"/>
  <c r="G483" i="9"/>
  <c r="G482" i="9" s="1"/>
  <c r="G481" i="9"/>
  <c r="G480" i="9" s="1"/>
  <c r="G479" i="9"/>
  <c r="G478" i="9" s="1"/>
  <c r="G426" i="9"/>
  <c r="G423" i="9" s="1"/>
  <c r="G422" i="9" s="1"/>
  <c r="G415" i="9" s="1"/>
  <c r="G411" i="9"/>
  <c r="G410" i="9"/>
  <c r="G302" i="9"/>
  <c r="G281" i="9"/>
  <c r="G280" i="9"/>
  <c r="G201" i="9"/>
  <c r="G200" i="9"/>
  <c r="G199" i="9" s="1"/>
  <c r="G136" i="9"/>
  <c r="G135" i="9" s="1"/>
  <c r="G125" i="9"/>
  <c r="G614" i="9"/>
  <c r="G613" i="9"/>
  <c r="G612" i="9" s="1"/>
  <c r="G611" i="9"/>
  <c r="G610" i="9" s="1"/>
  <c r="G609" i="9" s="1"/>
  <c r="G47" i="9"/>
  <c r="G46" i="9" s="1"/>
  <c r="G45" i="9" s="1"/>
  <c r="G44" i="9" s="1"/>
  <c r="G555" i="9"/>
  <c r="G554" i="9" s="1"/>
  <c r="G553" i="9" s="1"/>
  <c r="G552" i="9" s="1"/>
  <c r="G735" i="9"/>
  <c r="G734" i="9" s="1"/>
  <c r="G715" i="9"/>
  <c r="G714" i="9" s="1"/>
  <c r="G713" i="9"/>
  <c r="G712" i="9" s="1"/>
  <c r="G622" i="9"/>
  <c r="G109" i="9"/>
  <c r="G108" i="9"/>
  <c r="G292" i="9"/>
  <c r="G291" i="9"/>
  <c r="G290" i="9" s="1"/>
  <c r="G741" i="9"/>
  <c r="G738" i="9" s="1"/>
  <c r="G737" i="9" s="1"/>
  <c r="G360" i="9"/>
  <c r="G359" i="9"/>
  <c r="G234" i="9"/>
  <c r="G233" i="9"/>
  <c r="G232" i="9" s="1"/>
  <c r="G231" i="9"/>
  <c r="G230" i="9" s="1"/>
  <c r="G38" i="9"/>
  <c r="G671" i="9"/>
  <c r="G645" i="9"/>
  <c r="G644" i="9" s="1"/>
  <c r="G643" i="9"/>
  <c r="G624" i="9"/>
  <c r="G626" i="9"/>
  <c r="G621" i="9" s="1"/>
  <c r="G620" i="9" s="1"/>
  <c r="G619" i="9" s="1"/>
  <c r="G618" i="9" s="1"/>
  <c r="G617" i="9" s="1"/>
  <c r="G616" i="9" s="1"/>
  <c r="G435" i="9"/>
  <c r="G434" i="9"/>
  <c r="G433" i="9" s="1"/>
  <c r="G432" i="9" s="1"/>
  <c r="G431" i="9" s="1"/>
  <c r="G430" i="9" s="1"/>
  <c r="G429" i="9" s="1"/>
  <c r="G424" i="9"/>
  <c r="G278" i="9"/>
  <c r="G277" i="9"/>
  <c r="G241" i="9"/>
  <c r="G240" i="9"/>
  <c r="G239" i="9" s="1"/>
  <c r="G238" i="9"/>
  <c r="G237" i="9" s="1"/>
  <c r="G228" i="9"/>
  <c r="G227" i="9" s="1"/>
  <c r="G226" i="9"/>
  <c r="G225" i="9" s="1"/>
  <c r="G171" i="9"/>
  <c r="G170" i="9" s="1"/>
  <c r="G169" i="9"/>
  <c r="G168" i="9" s="1"/>
  <c r="G167" i="9" s="1"/>
  <c r="G166" i="9" s="1"/>
  <c r="G155" i="9"/>
  <c r="G154" i="9" s="1"/>
  <c r="G150" i="9"/>
  <c r="G144" i="9"/>
  <c r="G143" i="9"/>
  <c r="G139" i="9"/>
  <c r="G138" i="9"/>
  <c r="G123" i="9"/>
  <c r="G122" i="9"/>
  <c r="G121" i="9" s="1"/>
  <c r="G120" i="9" s="1"/>
  <c r="G119" i="9" s="1"/>
  <c r="G118" i="9" s="1"/>
  <c r="G102" i="9"/>
  <c r="G101" i="9" s="1"/>
  <c r="G100" i="9" s="1"/>
  <c r="G99" i="9" s="1"/>
  <c r="G98" i="9" s="1"/>
  <c r="G96" i="9"/>
  <c r="G95" i="9"/>
  <c r="G94" i="9" s="1"/>
  <c r="G93" i="9" s="1"/>
  <c r="G92" i="9" s="1"/>
  <c r="G215" i="9"/>
  <c r="G504" i="9"/>
  <c r="G503" i="9" s="1"/>
  <c r="G500" i="9"/>
  <c r="G498" i="9" s="1"/>
  <c r="G497" i="9" s="1"/>
  <c r="G405" i="9"/>
  <c r="G404" i="9"/>
  <c r="G403" i="9" s="1"/>
  <c r="G402" i="9" s="1"/>
  <c r="G401" i="9" s="1"/>
  <c r="G400" i="9" s="1"/>
  <c r="G408" i="9"/>
  <c r="G407" i="9" s="1"/>
  <c r="G130" i="9"/>
  <c r="G129" i="9"/>
  <c r="G128" i="9" s="1"/>
  <c r="G540" i="9"/>
  <c r="G539" i="9" s="1"/>
  <c r="G258" i="9"/>
  <c r="G257" i="9" s="1"/>
  <c r="G208" i="9"/>
  <c r="G207" i="9" s="1"/>
  <c r="G206" i="9"/>
  <c r="G205" i="9" s="1"/>
  <c r="G64" i="9"/>
  <c r="G70" i="9"/>
  <c r="G420" i="9"/>
  <c r="G133" i="9"/>
  <c r="G495" i="9"/>
  <c r="G494" i="9" s="1"/>
  <c r="G493" i="9"/>
  <c r="G418" i="9"/>
  <c r="G382" i="9"/>
  <c r="G381" i="9" s="1"/>
  <c r="G380" i="9" s="1"/>
  <c r="G379" i="9" s="1"/>
  <c r="G378" i="9" s="1"/>
  <c r="G36" i="9"/>
  <c r="G475" i="9"/>
  <c r="G455" i="9"/>
  <c r="G454" i="9" s="1"/>
  <c r="G453" i="9" s="1"/>
  <c r="G595" i="9"/>
  <c r="G173" i="9"/>
  <c r="G172" i="9" s="1"/>
  <c r="G116" i="9"/>
  <c r="G115" i="9" s="1"/>
  <c r="G114" i="9" s="1"/>
  <c r="G288" i="9"/>
  <c r="G287" i="9"/>
  <c r="G286" i="9" s="1"/>
  <c r="G285" i="9"/>
  <c r="G568" i="9"/>
  <c r="G570" i="9"/>
  <c r="G572" i="9"/>
  <c r="G348" i="9"/>
  <c r="G347" i="9" s="1"/>
  <c r="G342" i="9" s="1"/>
  <c r="G327" i="9" s="1"/>
  <c r="G350" i="9"/>
  <c r="G324" i="9"/>
  <c r="G323" i="9" s="1"/>
  <c r="G565" i="9"/>
  <c r="G564" i="9" s="1"/>
  <c r="G584" i="9"/>
  <c r="G583" i="9" s="1"/>
  <c r="G582" i="9" s="1"/>
  <c r="G164" i="9"/>
  <c r="G693" i="9"/>
  <c r="G692" i="9" s="1"/>
  <c r="G691" i="9"/>
  <c r="G678" i="9"/>
  <c r="G697" i="9"/>
  <c r="G696" i="9" s="1"/>
  <c r="G695" i="9" s="1"/>
  <c r="G588" i="9"/>
  <c r="G587" i="9"/>
  <c r="G586" i="9" s="1"/>
  <c r="G538" i="9"/>
  <c r="G537" i="9" s="1"/>
  <c r="G536" i="9" s="1"/>
  <c r="G535" i="9" s="1"/>
  <c r="G507" i="9"/>
  <c r="G506" i="9" s="1"/>
  <c r="G505" i="9" s="1"/>
  <c r="G491" i="9"/>
  <c r="G490" i="9"/>
  <c r="G489" i="9" s="1"/>
  <c r="G487" i="9"/>
  <c r="G486" i="9" s="1"/>
  <c r="G485" i="9" s="1"/>
  <c r="G463" i="9"/>
  <c r="G462" i="9"/>
  <c r="G461" i="9" s="1"/>
  <c r="G459" i="9"/>
  <c r="G458" i="9" s="1"/>
  <c r="G457" i="9" s="1"/>
  <c r="G444" i="9"/>
  <c r="G443" i="9"/>
  <c r="G355" i="9"/>
  <c r="G354" i="9"/>
  <c r="G345" i="9"/>
  <c r="G344" i="9"/>
  <c r="G343" i="9" s="1"/>
  <c r="G321" i="9"/>
  <c r="G320" i="9" s="1"/>
  <c r="G319" i="9" s="1"/>
  <c r="G318" i="9" s="1"/>
  <c r="G311" i="9" s="1"/>
  <c r="G310" i="9" s="1"/>
  <c r="G267" i="9"/>
  <c r="G266" i="9"/>
  <c r="G265" i="9" s="1"/>
  <c r="G264" i="9"/>
  <c r="G263" i="9" s="1"/>
  <c r="G262" i="9" s="1"/>
  <c r="G210" i="9"/>
  <c r="G211" i="9"/>
  <c r="G194" i="9"/>
  <c r="G193" i="9"/>
  <c r="G192" i="9" s="1"/>
  <c r="G184" i="9"/>
  <c r="G182" i="9"/>
  <c r="G141" i="9"/>
  <c r="G145" i="9"/>
  <c r="G57" i="9"/>
  <c r="G56" i="9" s="1"/>
  <c r="G55" i="9" s="1"/>
  <c r="G54" i="9" s="1"/>
  <c r="G53" i="9" s="1"/>
  <c r="G52" i="9" s="1"/>
  <c r="G29" i="9"/>
  <c r="G28" i="9"/>
  <c r="G27" i="9" s="1"/>
  <c r="G33" i="9"/>
  <c r="G32" i="9" s="1"/>
  <c r="G31" i="9" s="1"/>
  <c r="G26" i="9" s="1"/>
  <c r="G449" i="9"/>
  <c r="G197" i="9"/>
  <c r="G702" i="9"/>
  <c r="G661" i="9"/>
  <c r="G254" i="9"/>
  <c r="G253" i="9"/>
  <c r="G252" i="9" s="1"/>
  <c r="G251" i="9"/>
  <c r="G605" i="9"/>
  <c r="G604" i="9" s="1"/>
  <c r="G603" i="9" s="1"/>
  <c r="G602" i="9" s="1"/>
  <c r="G601" i="9" s="1"/>
  <c r="G358" i="9"/>
  <c r="G357" i="9"/>
  <c r="G662" i="9"/>
  <c r="G659" i="9"/>
  <c r="G529" i="9"/>
  <c r="G528" i="9"/>
  <c r="G527" i="9" s="1"/>
  <c r="G708" i="9"/>
  <c r="G707" i="9" s="1"/>
  <c r="G706" i="9"/>
  <c r="G705" i="9" s="1"/>
  <c r="G301" i="9"/>
  <c r="G468" i="9"/>
  <c r="G677" i="9"/>
  <c r="G676" i="9" s="1"/>
  <c r="G35" i="9"/>
  <c r="G276" i="9"/>
  <c r="G275" i="9"/>
  <c r="G274" i="9" s="1"/>
  <c r="G269" i="9" s="1"/>
  <c r="G81" i="9"/>
  <c r="G104" i="9"/>
  <c r="G592" i="9"/>
  <c r="G591" i="9" s="1"/>
  <c r="G590" i="9" s="1"/>
  <c r="G567" i="9"/>
  <c r="G563" i="9" s="1"/>
  <c r="G558" i="9" s="1"/>
  <c r="G557" i="9" s="1"/>
  <c r="G551" i="9" s="1"/>
  <c r="G477" i="9"/>
  <c r="G466" i="9" s="1"/>
  <c r="G465" i="9" s="1"/>
  <c r="G509" i="9"/>
  <c r="G667" i="9"/>
  <c r="G666" i="9" s="1"/>
  <c r="G665" i="9" s="1"/>
  <c r="G664" i="9" s="1"/>
  <c r="G294" i="9"/>
  <c r="G103" i="9"/>
  <c r="G499" i="9"/>
  <c r="G522" i="9"/>
  <c r="G521" i="9"/>
  <c r="G520" i="9" s="1"/>
  <c r="G642" i="9"/>
  <c r="G641" i="9" s="1"/>
  <c r="G640" i="9" s="1"/>
  <c r="G353" i="9"/>
  <c r="G352" i="9" s="1"/>
  <c r="G733" i="9"/>
  <c r="G732" i="9" s="1"/>
  <c r="G181" i="9"/>
  <c r="G178" i="9" s="1"/>
  <c r="G177" i="9" s="1"/>
  <c r="G417" i="9"/>
  <c r="G416" i="9"/>
  <c r="G214" i="9"/>
  <c r="G213" i="9" s="1"/>
  <c r="G721" i="9"/>
  <c r="G720" i="9" s="1"/>
  <c r="G719" i="9" s="1"/>
  <c r="G718" i="9" s="1"/>
  <c r="G446" i="9"/>
  <c r="G204" i="9"/>
  <c r="G699" i="9"/>
  <c r="G701" i="9"/>
  <c r="G250" i="9"/>
  <c r="G249" i="9" s="1"/>
  <c r="G675" i="9"/>
  <c r="G674" i="9" s="1"/>
  <c r="G673" i="9" s="1"/>
  <c r="G440" i="9" l="1"/>
  <c r="G439" i="9" s="1"/>
  <c r="G581" i="9"/>
  <c r="G580" i="9" s="1"/>
  <c r="G574" i="9" s="1"/>
  <c r="G326" i="9"/>
  <c r="G428" i="9"/>
  <c r="G203" i="9"/>
  <c r="G717" i="9"/>
  <c r="G176" i="9"/>
  <c r="G175" i="9" s="1"/>
  <c r="G658" i="9"/>
  <c r="G91" i="9"/>
  <c r="G90" i="9" s="1"/>
  <c r="G750" i="9" s="1"/>
  <c r="G467" i="9"/>
</calcChain>
</file>

<file path=xl/sharedStrings.xml><?xml version="1.0" encoding="utf-8"?>
<sst xmlns="http://schemas.openxmlformats.org/spreadsheetml/2006/main" count="2557" uniqueCount="494">
  <si>
    <t>Ведомственная структура</t>
  </si>
  <si>
    <t>Наименование</t>
  </si>
  <si>
    <t>Рз</t>
  </si>
  <si>
    <t>ВР</t>
  </si>
  <si>
    <t>01</t>
  </si>
  <si>
    <t xml:space="preserve">Функционирование высшего должностного лица муниципального образования </t>
  </si>
  <si>
    <t>02</t>
  </si>
  <si>
    <t>Глава муниципального образования</t>
  </si>
  <si>
    <t>Функционирование законодательных (представительных) органов муниципальных образований</t>
  </si>
  <si>
    <t>03</t>
  </si>
  <si>
    <t>Центральный аппарат</t>
  </si>
  <si>
    <t>Другие общегосударственные вопросы</t>
  </si>
  <si>
    <t>500</t>
  </si>
  <si>
    <t>04</t>
  </si>
  <si>
    <t>Функционирование исполнительных органов местных администраций</t>
  </si>
  <si>
    <t>Резервные фонды</t>
  </si>
  <si>
    <t>05</t>
  </si>
  <si>
    <t>08</t>
  </si>
  <si>
    <t>Культура</t>
  </si>
  <si>
    <t>09</t>
  </si>
  <si>
    <t>07</t>
  </si>
  <si>
    <t>10</t>
  </si>
  <si>
    <t>Социальное обеспечение населения</t>
  </si>
  <si>
    <t>06</t>
  </si>
  <si>
    <t>Обеспечение деятельности финансовых, налоговых и таможенных органов и органов финансового надзора</t>
  </si>
  <si>
    <t>Мобилизационная и вневойсковая подготовка</t>
  </si>
  <si>
    <t>Другие вопросы в области образования</t>
  </si>
  <si>
    <t>Пенсионное обеспечение</t>
  </si>
  <si>
    <t>Функционирования органов в сфере национальной безопасности и правоохранительной деятельности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</si>
  <si>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</si>
  <si>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</si>
  <si>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</si>
  <si>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Кинематография </t>
  </si>
  <si>
    <t>Всего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</si>
  <si>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</si>
  <si>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Дотации на выравнивание бюджетной обеспеченности   муниципальных образований</t>
  </si>
  <si>
    <t>Массовый спорт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</si>
  <si>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</si>
  <si>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</si>
  <si>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>(тыс.рублей)</t>
  </si>
  <si>
    <t xml:space="preserve">Санитарно – эпидемическое благополучие 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</si>
  <si>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</si>
  <si>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</si>
  <si>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</si>
  <si>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</si>
  <si>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</si>
  <si>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Социальное обеспечение и иные выплаты населению</t>
  </si>
  <si>
    <t>300</t>
  </si>
  <si>
    <t>Охрана семьи и детства</t>
  </si>
  <si>
    <t>Дорожное хозяйство (дорожные фонды)</t>
  </si>
  <si>
    <t>Доплаты к пенсиям, дополнительное пенсионное обеспечение</t>
  </si>
  <si>
    <t>Телевидение и радиовещание</t>
  </si>
  <si>
    <t>Субсидии телерадиокомпаниям и телерадиоорганизациям</t>
  </si>
  <si>
    <t>Жилищное хозяйство</t>
  </si>
  <si>
    <t>800</t>
  </si>
  <si>
    <t>Судебная система</t>
  </si>
  <si>
    <t>Основное мероприятие "Проведение прочих мероприятий в области культуры"</t>
  </si>
  <si>
    <t>Мероприятия в области культуры</t>
  </si>
  <si>
    <t>Развитие общеобразовательных организаций, включая школы-детские сады</t>
  </si>
  <si>
    <t>Развитие многопрофильных организаций дополнительного образования, реализующих дополнительные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</si>
  <si>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</si>
  <si>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Комплектование книжных фондов библиотек муниципальных образований </t>
  </si>
  <si>
    <t>Обеспечение деятельности клубов и культурно-досуговых центров</t>
  </si>
  <si>
    <t>Обеспечение деятельности библиотек</t>
  </si>
  <si>
    <t>Основное мероприятие "Сохранение и развитие кинематографии"</t>
  </si>
  <si>
    <t>Обеспечение деятельности киноучреждений</t>
  </si>
  <si>
    <t>100</t>
  </si>
  <si>
    <t>200</t>
  </si>
  <si>
    <t>14</t>
  </si>
  <si>
    <t>Дотации на выравнивание бюджетной обеспеченности  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</si>
  <si>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</si>
  <si>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600</t>
  </si>
  <si>
    <t>Другие вопросы в области национальной безопасности и правоохранительной деятельности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</si>
  <si>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</si>
  <si>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</si>
  <si>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</si>
  <si>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Строительство, реконструкция и ремонт (текущий и капитальный) автомобильных дорог за счет муниципального Дорожного фонда</t>
  </si>
  <si>
    <t>Непрограммные направления расходов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</si>
  <si>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</si>
  <si>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</si>
  <si>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</si>
  <si>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"Организация предоставления дополнительного образования"</t>
  </si>
  <si>
    <t>Основное мероприятия "Разработка и внедрение системы оценки качества образования"</t>
  </si>
  <si>
    <t>КВСР</t>
  </si>
  <si>
    <t>Мероприятия в области жилищного хозяйства</t>
  </si>
  <si>
    <t>Водное хозяйство</t>
  </si>
  <si>
    <t>Сельское хозяйство и рыболовство</t>
  </si>
  <si>
    <t>Дополнительное образование детей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</si>
  <si>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</si>
  <si>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</si>
  <si>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>расходов бюджета Елабужского муниципального района</t>
  </si>
  <si>
    <t xml:space="preserve">Сумма </t>
  </si>
  <si>
    <t>ПР</t>
  </si>
  <si>
    <t>СОВЕТ ЕЛАБУЖСКОГО МУНИЦИПАЛЬНОГО РАЙОНА</t>
  </si>
  <si>
    <t>ОБЩЕГОСУДАРСТВЕННЫЕ ВОПРОСЫ</t>
  </si>
  <si>
    <t>ЗЕМЕЛЬНО-ИМУЩЕСТВЕННАЯ ПАЛАТА ЕЛАБУЖСКОГО МУНИЦИПАЛЬНОГО РАЙОНА</t>
  </si>
  <si>
    <t>ИСПОЛНИТЕЛЬНЫЙ КОМИТЕТ ЕЛАБУЖСКОГО МУНИЦИПАЛЬНОГО РАЙОНА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</si>
  <si>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</si>
  <si>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</si>
  <si>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</si>
  <si>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</si>
  <si>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</si>
  <si>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ДЕПАРТАМЕНТ СТРОИТЕЛЬСТВА ПРИ ИСПОЛКОМЕ  ЕЛАБУЖСКОГО МУНИЦИПАЛЬНОГО РАЙОНА</t>
  </si>
  <si>
    <t>СРЕДСТВА МАССОВОЙ ИНФОРМАЦИИ</t>
  </si>
  <si>
    <t>ОБРАЗОВАНИЕ</t>
  </si>
  <si>
    <t>УПРАВЛЕНИЕ ГРАЖДАНСКОЙ ЗАЩИТЫ ПРИ ИСПОЛНИТЕЛЬНОМ КОМИТЕТЕ ЕЛАБУЖСКОГО МУНИЦИПАЛЬНОГО РАЙОНА</t>
  </si>
  <si>
    <t>НАЦИОНАЛЬНАЯ БЕЗОПАСНОСТЬ И ПРАВООХРАНИТЕЛЬНАЯ  ДЕЯТЕЛЬНОСТЬ</t>
  </si>
  <si>
    <t>ФИЗИЧЕСКАЯ КУЛЬТУРА И СПОРТ</t>
  </si>
  <si>
    <t>СОЦИАЛЬНАЯ ПОЛИТИКА</t>
  </si>
  <si>
    <t>МЕЖБЮДЖЕТНЫЕ ТРАНСФЕРТЫ ОБЩЕГО ХАРАКТЕРА БЮДЖЕТАМ МУНИЦИПАЛЬНЫХ ОБРАЗОВАНИЙ</t>
  </si>
  <si>
    <t>НАЦИОНАЛЬНАЯ ОБОРОНА</t>
  </si>
  <si>
    <t>ФИНАНСОВО-БЮДЖЕТНАЯ ПАЛАТА ЕЛАБУЖСКОГО МУНИЦИПАЛЬНОГО РАЙОНА</t>
  </si>
  <si>
    <t>КОНТРОЛЬНО-СЧЕТНАЯ ПАЛАТА ЕЛАБУЖСКОГО МУНИЦИПАЛЬНОГО РАЙОНА</t>
  </si>
  <si>
    <t>ЗДРАВООХРАНЕНИЕ</t>
  </si>
  <si>
    <t>ЦСР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</si>
  <si>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</si>
  <si>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</si>
  <si>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МУНИЦИПАЛЬНОЕ КАЗЕННОЕ УЧРЕЖДЕНИЕ "УПРАВЛЕНИЕ ОБРАЗОВАНИЯ ИСПОЛНИТЕЛЬНОГО КОМИТЕТА ЕЛАБУЖСКОГО МУНИЦИПАЛЬНОГО РАЙОНА"</t>
  </si>
  <si>
    <t>МУНИЦИПАЛЬНОЕ КАЗЕННОЕ УЧРЕЖДЕНИЕ "УПРАВЛЕНИЕ КУЛЬТУРЫ ИСПОЛНИТЕЛЬНОГО КОМИТЕТА ЕЛАБУЖСКОГО МУНИЦИПАЛЬНОГО РАЙОНА"</t>
  </si>
  <si>
    <t>МУНИЦИПАЛЬНОЕ КАЗЕННОЕ УЧРЕЖДЕНИЕ "УПРАВЛЕНИЕ ПО ДЕЛАМ МОЛОДЕЖИ И СПОРТУ ИСПОЛНИТЕЛЬНОГО КОМИТЕТА ЕЛАБУЖСКОГО МУНИЦИПАЛЬНОГО РАЙОНА"</t>
  </si>
  <si>
    <t>Обеспечение деятельности подведомственных учреждений спортивной подготовки</t>
  </si>
  <si>
    <t>Физическая культура</t>
  </si>
  <si>
    <t>Обязательное страхование муниципальных служащих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</si>
  <si>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</si>
  <si>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</si>
  <si>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>Реализация государственных полномочий РТ в области архивного дела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</si>
  <si>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</si>
  <si>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государственной регистрации актов гражданского состояния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</si>
  <si>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</si>
  <si>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</si>
  <si>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</si>
  <si>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На реализацию государственных полномочий РТ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</si>
  <si>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Реализация государственных полномочий РТ в области образования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</si>
  <si>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</si>
  <si>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</si>
  <si>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</si>
  <si>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</si>
  <si>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</si>
  <si>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</si>
  <si>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</si>
  <si>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Дотации на выравнивание уровня бюджетной обеспеченности поселений, источником софинансирования,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</si>
  <si>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Обеспечение деятельности учреждений молодежной политики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</si>
  <si>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</si>
  <si>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</si>
  <si>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</si>
  <si>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</si>
  <si>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Обеспечение безопасности на водных объектах</t>
  </si>
  <si>
    <t>Реализация государственных 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</si>
  <si>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Другие вопросы в области культуры, кинематографии</t>
  </si>
  <si>
    <t>Развитие дошкольных образовательных организаций</t>
  </si>
  <si>
    <t>к решению Совета Елабужского муниципального района "О бюджете Елабужского муниципального района на 2021 год и на плановый период 2022 и 2023 годов"</t>
  </si>
  <si>
    <t>на 2021 год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</si>
  <si>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</si>
  <si>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</si>
  <si>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Подпрограмма "Социальные выплаты"</t>
  </si>
  <si>
    <t>Государственная программа "Социальная поддержка граждан Республики Татарстан"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</si>
  <si>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</si>
  <si>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</si>
  <si>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Благоустройство</t>
  </si>
  <si>
    <t>Муниципальная программа "Реализация антикоррупционной политики в ЕМР на 2015-2023 годы"</t>
  </si>
  <si>
    <t>Муниципальная программа "Улучшение условий и охраны труда работников органов местного самоуправления ЕМР на 2017-2023 годы"</t>
  </si>
  <si>
    <t>Муниципальная программа "Охрана окружающей среды на 2017-2023 годы"</t>
  </si>
  <si>
    <t>Муниципальная программа "Реализация государственной национальной политики в ЕМР на 2017-2023 годы"</t>
  </si>
  <si>
    <t>Муниципальная программа "Развитие культуры в Елабужском муниципальном районе на 2017-2023 годы"</t>
  </si>
  <si>
    <t>Муниципальная программа "Развитие субъектов малого и среднего предпринимательства Елабужского муниципального района на 2016-2023 годы"</t>
  </si>
  <si>
    <t>Муниципальная программа "Развитие образования в Елабужском муниципальном районе на 2017-2023 годы"</t>
  </si>
  <si>
    <t>Муниципальная программа "Сохранение, изучение и развитие государственных языков РТ и других языков в ЕМР на 2014-2023 годы"</t>
  </si>
  <si>
    <t>Муниципальная программа "Пожарная безопасность на 2017 - 2023 годы в ЕМР"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</si>
  <si>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2017-2023 годы"</t>
  </si>
  <si>
    <t>Муниципальная программа "Развитие образования в Елабужском муниципальном районе на 2017 - 2023 годы"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</si>
  <si>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2018-2023 годы"</t>
  </si>
  <si>
    <t>Муниципальная программа "Профилактика правонарушений и охраны общественного порядка в ЕМР на 2017 - 2023 годы" (МБУ "Центр "Форпост" ЕМР)</t>
  </si>
  <si>
    <t>Муниципальная программа "Реализация государственной национальной политики в ЕМР на 2017 - 2023 годы"</t>
  </si>
  <si>
    <t>Муниципальная программа "Развитие культуры в Елабужском муниципальном районе на 2017 - 2023 годы"</t>
  </si>
  <si>
    <t>20 0 01 1204 3</t>
  </si>
  <si>
    <t>20 0 00 0000 0</t>
  </si>
  <si>
    <t>20 0 01 0000 0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</si>
  <si>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</si>
  <si>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Проведение социологических исследований по противодействию коррупции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</si>
  <si>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</si>
  <si>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Организация проведения диспансеризации муниципальных служащих</t>
  </si>
  <si>
    <t>Государственная программа «Социальная поддержка граждан Республики Татарстан»</t>
  </si>
  <si>
    <t>Подпрограмма «Улучшение социально-экономического положения семей»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</si>
  <si>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</si>
  <si>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Реализация государственных полномочий РТ в области опеки и попечительства</t>
  </si>
  <si>
    <t>Муниципальная программа "Профилактика правонарушений и охраны общественного порядка в ЕМР на 2017-2023 годы"</t>
  </si>
  <si>
    <t>Основное мероприятие «Совершенствование деятельности по профилактике правонарушений и преступлений»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</si>
  <si>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</si>
  <si>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</si>
  <si>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</si>
  <si>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</si>
  <si>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</si>
  <si>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Государственная программа «Обеспечение качественным жильем и услугами жилищнокоммунального хозяйства населения Республики Татарстан»</t>
  </si>
  <si>
    <t>Подпрограмма «Устойчивое развитие сельских территорий»</t>
  </si>
  <si>
    <t>Основное мероприятие «Реализация мероприятий по благоустройству сельских территорий»</t>
  </si>
  <si>
    <t>Софинансируемые расходы на реализацию мероприятий по комплексному развитию сельских территорий</t>
  </si>
  <si>
    <t>Основное мероприятие «Обеспечение охраны окружающей среды»</t>
  </si>
  <si>
    <t>Подпрограмма "Развитие общего образования"</t>
  </si>
  <si>
    <t>Основное мероприятие "Развитие межрегионального и межнационального культурного сотрудничества"</t>
  </si>
  <si>
    <t>Реализация программных мероприятий</t>
  </si>
  <si>
    <t>Подпрограмма "Мероприятия в области культуры"</t>
  </si>
  <si>
    <t>Государственная программа "Развитие здравоохранения Республики Татарстан"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</si>
  <si>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</si>
  <si>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Основное мероприятие "Профилактика инфекционных заболеваний, включая иммунопрофилактику"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</si>
  <si>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</si>
  <si>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
электрического транспорта, в том числе метро»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</si>
  <si>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</si>
  <si>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Основное мероприятие "Развитие малого и  и среднего предпринимательства"</t>
  </si>
  <si>
    <t>Мероприятия по государственной поддержке малого и среднего предпринимательства в ЕМР</t>
  </si>
  <si>
    <t>Государственная программа «Развитие юстиции в Республике Татарстан»</t>
  </si>
  <si>
    <t>Подпрограмма «Реализация государственной политики в сфере юстиции в Республике Татарстан»</t>
  </si>
  <si>
    <t>Основное мероприятие «Осуществление политики в сфере юстиции в пределах полномочий Республики Татарстан»</t>
  </si>
  <si>
    <t>Основное мероприятие "Развитие системы медицинской  профилактики неинфекционных заболеваний и формирования здорового образа жизни"</t>
  </si>
  <si>
    <t>Подпрограмма "Развитие системы оценки качества образования"</t>
  </si>
  <si>
    <t>Основное мероприятие "Осуществление деятельности централизованной бухгалтерии"</t>
  </si>
  <si>
    <t>Подпрограмма «Повышение качества жизни граждан пожилого возраста»</t>
  </si>
  <si>
    <t>Основное мероприятие «Реализация мер по укреплению социальной защищенности граждан пожилого возраста»</t>
  </si>
  <si>
    <t>Подпрограмма "Развитие дошкольного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</si>
  <si>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</si>
  <si>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</si>
  <si>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Основное мероприятие "Проведение мероприятий по противопожарной безопасности"</t>
  </si>
  <si>
    <t>Основное мероприятие " Обеспечение сбалансированного питания"</t>
  </si>
  <si>
    <t>Основное мероприятие «Модернизация системы общего образования, проведение мероприятий в области образования»</t>
  </si>
  <si>
    <t>Муниципальная программа "Пожарная безопасность на 2017-2023 годы в ЕМР"</t>
  </si>
  <si>
    <t>Подпрограмма «Развитие дополнительного образования"</t>
  </si>
  <si>
    <t>Основное мероприятие " Функционирование пришкольных лагерей"</t>
  </si>
  <si>
    <t>Развитие организаций, осуществляющих обеспечение образовательной деятельности, оценку качества образования</t>
  </si>
  <si>
    <t>Основное мероприятие «Развитие системы мер социальной поддержки семей»</t>
  </si>
  <si>
    <t>Основное мероприятие «Профилактика терроризма и экстремизма»</t>
  </si>
  <si>
    <t>Подпрограмма "Развитие библиотечного дела"</t>
  </si>
  <si>
    <t>Основное мероприятие "Развитие системы  библиотечного обслуживания"</t>
  </si>
  <si>
    <t>Подпрограмма "Развитие клубной и культурно-досуговой системы"</t>
  </si>
  <si>
    <t>Основное мероприятие "Развитие  деятельности клубов и культурно-досуговых центров "</t>
  </si>
  <si>
    <t>Подпрограмма "Сохранение и развитие кинематографии"</t>
  </si>
  <si>
    <t>Проведение мероприятий для детей и молодежи</t>
  </si>
  <si>
    <t>Основное мероприятие "Проведение мероприятий в области спорта"</t>
  </si>
  <si>
    <t>Мероприятия физической культуры и спорта в области массового спорта</t>
  </si>
  <si>
    <t>Основное мероприятие "Развитие учреждений спортивной подготовки"</t>
  </si>
  <si>
    <t>Подпрограмма "Развитие спорта"</t>
  </si>
  <si>
    <t>Подпрограмма "Развитие молодежной политики"</t>
  </si>
  <si>
    <t>Основное мероприятие "Развитие учреждений молодежной политики"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</si>
  <si>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</si>
  <si>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</si>
  <si>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Выполнение других обязательств государства</t>
  </si>
  <si>
    <t>Реализация программных мероприятий (Общественные пункты общественного порядка)</t>
  </si>
  <si>
    <t>Мероприятия по регулированию качества окружающей среды</t>
  </si>
  <si>
    <t>Муниципальная программа "Развитие физической культуры и спорта в Елабужском муниципальном районе на 2021-2023 годы"</t>
  </si>
  <si>
    <t>Муниципальная программа "Развитие  молодежной политики в Елабужском муниципальном районе на 2021-2023 годы"</t>
  </si>
  <si>
    <t>Приложение №5</t>
  </si>
  <si>
    <t>Оказание других видов социальной помощи</t>
  </si>
  <si>
    <t>400</t>
  </si>
  <si>
    <t>Коммунальное хозяйство</t>
  </si>
  <si>
    <t>Обеспечение мероприятий по модернизации систем коммунальной инфраструктуры за счет средств Фонда содействия реформированию жилищно-коммунального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</si>
  <si>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</si>
  <si>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Мероприятия, направленные на развитие системы территориального общественного самоуправления Республики Татарстан</t>
  </si>
  <si>
    <t>Реализация государственных полномочий РТ по образованию и организации деятельности административных комиссий</t>
  </si>
  <si>
    <t>Основное мероприятие "Предоставление мер социальной поддержки отдельным категориям граждан, установленных федеральным и республиканским законодательством"</t>
  </si>
  <si>
    <t>Мероприятия в области социальной политики</t>
  </si>
  <si>
    <t>Обеспечение жильем молодых семей в Республике Татарстан (Федеральный бюджет)</t>
  </si>
  <si>
    <t>Прочие межбюджетные трансферты общего характера</t>
  </si>
  <si>
    <t>Межбюджетные трансферты, передаваемые бюджетам муниципальных образований на финансовое обеспечение исполнения расходных обязательств (самозанятость)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</si>
  <si>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</si>
  <si>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Мероприятия в области образования, направленные на поддержку молодых специалистов</t>
  </si>
  <si>
    <t>Развитие детско-юношеского спорта</t>
  </si>
  <si>
    <t>МУНИЦИПАЛЬНОЕ КАЗЕННОЕ УЧРЕЖДЕНИЕ "МУНИЦИПАЛЬНЫЕ ЗАКУПКИ ПРИ ИСПОЛНИТЕЛЬНОМ КОМИТЕТЕ ЕЛАБУЖСКОГО МУНИЦИПАЛЬНОГО РАЙОНА"</t>
  </si>
  <si>
    <t>Мероприятия в области образования, направленные на поддрежку молодых специалистов в организациях дополнительного образования художественно-эстетической направленности (ХЭН)</t>
  </si>
  <si>
    <t>13</t>
  </si>
  <si>
    <t>Прочие выплаты по обязательствам государства</t>
  </si>
  <si>
    <t>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осуществлению первичного воинского учета на территориях, на которых отсутствуют военные комиссариаты</t>
  </si>
  <si>
    <t>Обеспечение пожарной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</si>
  <si>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</si>
  <si>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Содержание парков и скверов</t>
  </si>
  <si>
    <t>Реализация государственных полномочий РТ в области государственной молодежной политики</t>
  </si>
  <si>
    <t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</si>
  <si>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Прочие мероприятия по благоустройству городских округов и поселений</t>
  </si>
  <si>
    <t>Софинансируемые расходы по обеспечению организации отдыха детей в каникулярное время за счет средств субсидии из бюджета Республики Татарстан</t>
  </si>
  <si>
    <t>Софинансируемые расходы по обеспечению организации отдыха детей в каникулярное время за счет средств, предусмотренных в бюджетах муниципальных районов и городских округов</t>
  </si>
  <si>
    <t>Обеспечение деятельности спортивных школ</t>
  </si>
  <si>
    <t>Мероприятия в области коммунального хозяйства</t>
  </si>
  <si>
    <t>99 0 00 0000 0</t>
  </si>
  <si>
    <t>99 0 00 0203 0</t>
  </si>
  <si>
    <t>99 0 00 0204 0</t>
  </si>
  <si>
    <t>17 0 00 0000 0</t>
  </si>
  <si>
    <t>17 0 01 0000 0</t>
  </si>
  <si>
    <t>17 0 01 9708 0</t>
  </si>
  <si>
    <t>99 0 00 0295 0</t>
  </si>
  <si>
    <t>99 0 00 9241 0</t>
  </si>
  <si>
    <t>99 2 00 0300 0</t>
  </si>
  <si>
    <t>08 0 00 0000 0</t>
  </si>
  <si>
    <t>08 6 00 0000 0</t>
  </si>
  <si>
    <t>08 6 01 0000 0</t>
  </si>
  <si>
    <t>08 6 01 1099 0</t>
  </si>
  <si>
    <t>99 2 00 0305 0</t>
  </si>
  <si>
    <t>12</t>
  </si>
  <si>
    <t>99 0 00 7901 0</t>
  </si>
  <si>
    <t>Другие вопросы в области национальной экономики</t>
  </si>
  <si>
    <t>Возмещение затрат организаций потребительской кооперации в части транспортных расходов</t>
  </si>
  <si>
    <t>03 1 02 0551 0</t>
  </si>
  <si>
    <t>03 1 02 0000 0</t>
  </si>
  <si>
    <t>12 0 01 1005 0</t>
  </si>
  <si>
    <t>Мунципальная программа "Поддержка социально ориентированных некоммерческих организаций в ЕМР РТ на 2016-2022 годы"</t>
  </si>
  <si>
    <t>37 1 01 1287 0</t>
  </si>
  <si>
    <t>99 0 00 6045 0</t>
  </si>
  <si>
    <t>Прочие мероприятия в области сельского хозяйства</t>
  </si>
  <si>
    <t>19 0 00 0000 0</t>
  </si>
  <si>
    <t>19 0 01 0000 0</t>
  </si>
  <si>
    <t>19 0 01 0204 0</t>
  </si>
  <si>
    <t>24 0 00 0000 0</t>
  </si>
  <si>
    <t>24 1 00 0000 0</t>
  </si>
  <si>
    <t>24 1 01 0000 0</t>
  </si>
  <si>
    <t>24 1 01 2539 0</t>
  </si>
  <si>
    <t>99 0 00 2524 0</t>
  </si>
  <si>
    <t>99 0 00 5120 0</t>
  </si>
  <si>
    <t>99 0 00 0741 1</t>
  </si>
  <si>
    <t>03 0 00 0000 0</t>
  </si>
  <si>
    <t>03 5 00 0000 0</t>
  </si>
  <si>
    <t>03 5 03 0000 0</t>
  </si>
  <si>
    <t>03 5 03 2533 0</t>
  </si>
  <si>
    <t>11 1 01 2518 0</t>
  </si>
  <si>
    <t>99 0 00 2526 0</t>
  </si>
  <si>
    <t>99 0 00 2527 0</t>
  </si>
  <si>
    <t>99 0 00 2534 0</t>
  </si>
  <si>
    <t>99 0 00 2535 0</t>
  </si>
  <si>
    <t>99 0 00 2541 0</t>
  </si>
  <si>
    <t>99 0 00 4402 0</t>
  </si>
  <si>
    <t>99 0 00 4409 0</t>
  </si>
  <si>
    <t>99 0 00 5930 0</t>
  </si>
  <si>
    <t>06 0 00 0000 0</t>
  </si>
  <si>
    <t>06 0 01 0000 0</t>
  </si>
  <si>
    <t>06 0 01 1099 0</t>
  </si>
  <si>
    <t>99 0 00 2005 0</t>
  </si>
  <si>
    <t>14 0 00 0000 0</t>
  </si>
  <si>
    <t>14 2 00 0000 0</t>
  </si>
  <si>
    <t>14 2 09 0000 0</t>
  </si>
  <si>
    <t>14 2 09 2536 0</t>
  </si>
  <si>
    <t>99 0 00 9043 0</t>
  </si>
  <si>
    <t>Д1 0 00 0365 0</t>
  </si>
  <si>
    <t>04 0 00 0000 0</t>
  </si>
  <si>
    <t>04 5 00 0000 0</t>
  </si>
  <si>
    <t>04 5 01 0000 0</t>
  </si>
  <si>
    <t>04 5 01 9601 0</t>
  </si>
  <si>
    <t>99 0 00 7604 0</t>
  </si>
  <si>
    <t>99 0 00 2532 0</t>
  </si>
  <si>
    <t>09 0 00 0000 0</t>
  </si>
  <si>
    <t>09 0 01 0000 0</t>
  </si>
  <si>
    <t>09 0 01 1910 0</t>
  </si>
  <si>
    <t>38 0 00 0000 0</t>
  </si>
  <si>
    <t>38 1 00 0000 0</t>
  </si>
  <si>
    <t>38 1 01 0000 0</t>
  </si>
  <si>
    <t>38 1 01 2132 0</t>
  </si>
  <si>
    <t>18 0 00 0000 0</t>
  </si>
  <si>
    <t>18 0 01 0000 0</t>
  </si>
  <si>
    <t>18 0 01 4410 0</t>
  </si>
  <si>
    <t>01 0 00 0000 0</t>
  </si>
  <si>
    <t>01 1 00 0000 0</t>
  </si>
  <si>
    <t>01 1 02 0000 0</t>
  </si>
  <si>
    <t>01 1 02 0211 0</t>
  </si>
  <si>
    <t>03 1 00 0000 0</t>
  </si>
  <si>
    <t>03 1 01 0000 0</t>
  </si>
  <si>
    <t>03 1 01 0541 0</t>
  </si>
  <si>
    <t>13 0 00 0000 0</t>
  </si>
  <si>
    <t>13 4 00 0000 0</t>
  </si>
  <si>
    <t>13 4 01 0000 0</t>
  </si>
  <si>
    <t>13 4 01 0537 0</t>
  </si>
  <si>
    <t>04 1 01 L497 0</t>
  </si>
  <si>
    <t>99 0 00 2515 1</t>
  </si>
  <si>
    <t>99 0 00 5118 0</t>
  </si>
  <si>
    <t>02 0 00 0000 0</t>
  </si>
  <si>
    <t>02 5 00 0000 0</t>
  </si>
  <si>
    <t>02 5 02 0000 0</t>
  </si>
  <si>
    <t>02 5 02 4520 0</t>
  </si>
  <si>
    <t>03 2 00 0000 0</t>
  </si>
  <si>
    <t>03 2 01 0000 0</t>
  </si>
  <si>
    <t>03 2 01 4910 0</t>
  </si>
  <si>
    <t>99 0 00 8006 0</t>
  </si>
  <si>
    <t>99 0 00 S004 0</t>
  </si>
  <si>
    <t>99 0 00 2513 1</t>
  </si>
  <si>
    <t>02 2 00 0000 0</t>
  </si>
  <si>
    <t>02 2 08 0000 0</t>
  </si>
  <si>
    <t>02 2 08 2530 2</t>
  </si>
  <si>
    <t>02 1 00 0000 0</t>
  </si>
  <si>
    <t>02 1 01 0000 0</t>
  </si>
  <si>
    <t>02 1 01 2537 0</t>
  </si>
  <si>
    <t>02 1 02 0000 0</t>
  </si>
  <si>
    <t>02 1 02 4200 0</t>
  </si>
  <si>
    <t>02 1 02 S005 0</t>
  </si>
  <si>
    <t>05 0 00 0000 0</t>
  </si>
  <si>
    <t>05 0 01 0000 0</t>
  </si>
  <si>
    <t>05 0 01 1099 0</t>
  </si>
  <si>
    <t>11 0 00 0000 0</t>
  </si>
  <si>
    <t>11 0 01 0000 0</t>
  </si>
  <si>
    <t>11 0 01 1099 0</t>
  </si>
  <si>
    <t>16 0 00 0000 0</t>
  </si>
  <si>
    <t>16 0 02 0000 0</t>
  </si>
  <si>
    <t>16 0 02 2551 0</t>
  </si>
  <si>
    <t>02 2 01 0000 0</t>
  </si>
  <si>
    <t>02 2 01 4210 0</t>
  </si>
  <si>
    <t>02 2 01 S005 0</t>
  </si>
  <si>
    <t>02 2 08 2528 0</t>
  </si>
  <si>
    <t>02 2 08 5303 1</t>
  </si>
  <si>
    <t>02 2 09 0000 0</t>
  </si>
  <si>
    <t>02 2 09 L304 0</t>
  </si>
  <si>
    <t>02 3 01 S005 0</t>
  </si>
  <si>
    <t>02 3 01 4231 0</t>
  </si>
  <si>
    <t>02 3 01 0000 0</t>
  </si>
  <si>
    <t>02 3 00 0000 0</t>
  </si>
  <si>
    <t>16 0 01 2551 0</t>
  </si>
  <si>
    <t>16 0 01 0000 0</t>
  </si>
  <si>
    <t>02 2 08 2530 1</t>
  </si>
  <si>
    <t>02 5 01 0000 0</t>
  </si>
  <si>
    <t>02 5 01 4350 0</t>
  </si>
  <si>
    <t>07 0 00 0000 0</t>
  </si>
  <si>
    <t>07 0 01 0000 0</t>
  </si>
  <si>
    <t>07 0 01 1099 0</t>
  </si>
  <si>
    <t>03 1 02 2551 0</t>
  </si>
  <si>
    <t>03 5 01 0000 0</t>
  </si>
  <si>
    <t>03 5 01 1320 0</t>
  </si>
  <si>
    <t>03 5 03 2311 0</t>
  </si>
  <si>
    <t>03 5 03 2312 0</t>
  </si>
  <si>
    <t>03 5 03 2313 0</t>
  </si>
  <si>
    <t>38 3 01 4319 0</t>
  </si>
  <si>
    <t>38 1 01 S232 0</t>
  </si>
  <si>
    <t>38 3 01 4310 0</t>
  </si>
  <si>
    <t>37 2 01 4233 0</t>
  </si>
  <si>
    <t>37 2 01 4362 0</t>
  </si>
  <si>
    <t>37 2 01 4365 0</t>
  </si>
  <si>
    <t>37 2 01 4822 0</t>
  </si>
  <si>
    <t>99 0 00 0267 0</t>
  </si>
  <si>
    <t>02 3 01 4232 0</t>
  </si>
  <si>
    <t>02 3 04 4362 2</t>
  </si>
  <si>
    <t>08 3 00 0000 0</t>
  </si>
  <si>
    <t>08 3 01 0000 0</t>
  </si>
  <si>
    <t>08 3 01 4401 0</t>
  </si>
  <si>
    <t>08 3 01 4409 0</t>
  </si>
  <si>
    <t>08 4 00 0000 0</t>
  </si>
  <si>
    <t>08 4 01 0000 0</t>
  </si>
  <si>
    <t>08 4 01 4409 1</t>
  </si>
  <si>
    <t>08 5 00 0000 0</t>
  </si>
  <si>
    <t>08 5 01 0000 0</t>
  </si>
  <si>
    <t>08 5 01 4409 0</t>
  </si>
  <si>
    <t>99 0 00 4531 0</t>
  </si>
  <si>
    <t>99 0 00 7505 0</t>
  </si>
  <si>
    <t>99 0 00 7805 0</t>
  </si>
  <si>
    <t>99 0 00 7807 0</t>
  </si>
  <si>
    <t>14 2 06 6325 0</t>
  </si>
  <si>
    <t>Субсидии на поддержку животноводства</t>
  </si>
  <si>
    <t>Коммунальноехозяйство</t>
  </si>
  <si>
    <t>99 0 00 0950 5</t>
  </si>
  <si>
    <t>99 0 00 0960 5</t>
  </si>
  <si>
    <t>Обеспечение мероприятий по модернизации систем коммунальной инфраструктуры за счет средств бюджета Республики Татарстан</t>
  </si>
  <si>
    <t>37 2 01 4821 0</t>
  </si>
  <si>
    <t>Обеспечение деятельности спортивных объектов</t>
  </si>
  <si>
    <t>37 2 01 0000 0</t>
  </si>
  <si>
    <t>37 2 00 0000 0</t>
  </si>
  <si>
    <t>37 0 00 0000 0</t>
  </si>
  <si>
    <t>37 1 01 0000 0</t>
  </si>
  <si>
    <t>37 1 00 0000 0</t>
  </si>
  <si>
    <t>Подпрограмма "Развитие физической культуры и массового спорта"</t>
  </si>
  <si>
    <t>Мероприятия в области образования, направленные на поддрежку молодых специалистов в дошкольных образовательных учреждениях</t>
  </si>
  <si>
    <t>02 1 04 4362 5</t>
  </si>
  <si>
    <t>02 2 01 4362 4</t>
  </si>
  <si>
    <t>Мероприятия в области образования, направленные на поддрежку молодых специалистов в образовательных организациях</t>
  </si>
  <si>
    <t>99 0 00 0344 0</t>
  </si>
  <si>
    <t>Мероприятия по землеустройству и землепользованию</t>
  </si>
  <si>
    <t>38 3 01 0000 0</t>
  </si>
  <si>
    <t>38 3 00 0000 0</t>
  </si>
  <si>
    <t>99 0 00 2519 0</t>
  </si>
  <si>
    <t>Межбюджетные трансферты, передаваемые бюджетам муниципальных образований  на предоставление грантов сельским поселениям Республики Татарстан</t>
  </si>
  <si>
    <t>99 0 00 3400 2</t>
  </si>
  <si>
    <t>Взнос в уставные капиталы</t>
  </si>
  <si>
    <t>02 4 03 2111 0</t>
  </si>
  <si>
    <t>Мероприятия, направленные на развитие образования в Республике Татарстан</t>
  </si>
  <si>
    <t>Основное мероприятие "Модернизация системы профессионального образования, проведение мероприятий в области образования"</t>
  </si>
  <si>
    <t>02 4 03 0000 0</t>
  </si>
  <si>
    <t>02 4 00 0000 0</t>
  </si>
  <si>
    <t>Подпрограмма "Развитие профессионального и послевузовского образования и повышение квалификации работников данной сферы на 2017 – 2023 годы"</t>
  </si>
  <si>
    <t>99 0 00 4910 0</t>
  </si>
  <si>
    <t>Выходное пособие при выходе в отставку</t>
  </si>
  <si>
    <t>99 0 00 2514 1</t>
  </si>
  <si>
    <t>Межбюджетные трансферты, передаваемые бюджетам муниципальных образований на решение вопросов местного значения, осуществляемое с привлечением средств самообложения граждан за счет средств Республики Татарстан</t>
  </si>
  <si>
    <t>803</t>
  </si>
  <si>
    <t>99 0 00 0970 5</t>
  </si>
  <si>
    <t>Обеспечение мероприятий по модернизации систем коммунальной инфраструктуры за счет средств местного бюджета</t>
  </si>
  <si>
    <t>99 0 00 4911 0</t>
  </si>
  <si>
    <t>Единовременное пособие членам семей, а также родителям погибших (умерших) сотрудников органов местного самоуправления</t>
  </si>
  <si>
    <t>99 0 00 5469 0</t>
  </si>
  <si>
    <t>Субвенций бюджетам муниципальных районов и городских округов Республики Татарстан на осуществление органами местного самоуправления полномочий Российской Федерации по подготовке и проведению Всероссийской переписи населения 2020 года на 2021 год</t>
  </si>
  <si>
    <t>Обеспечение проведения выборов и референдумов</t>
  </si>
  <si>
    <t>14 7 00 0000 0</t>
  </si>
  <si>
    <t>14 7 04 0000 0</t>
  </si>
  <si>
    <t>14 7 04 L576 0</t>
  </si>
  <si>
    <t>99 0 00 2540 0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</si>
  <si>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</si>
  <si>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№96 от "19" августа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</si>
</sst>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"/>
    <numFmt numFmtId="182" formatCode="0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sz val="13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5" fillId="0" borderId="0" xfId="0" applyFont="1"/>
    <xf numFmtId="180" fontId="10" fillId="0" borderId="0" xfId="0" applyNumberFormat="1" applyFont="1"/>
    <xf numFmtId="0" fontId="9" fillId="0" borderId="0" xfId="0" applyFont="1" applyAlignment="1"/>
    <xf numFmtId="0" fontId="9" fillId="0" borderId="0" xfId="0" applyFont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justify" wrapText="1"/>
    </xf>
    <xf numFmtId="0" fontId="1" fillId="0" borderId="0" xfId="0" quotePrefix="1" applyFont="1" applyFill="1" applyBorder="1" applyAlignment="1">
      <alignment horizontal="center" wrapText="1"/>
    </xf>
    <xf numFmtId="49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1" fillId="0" borderId="0" xfId="0" quotePrefix="1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justify" wrapText="1"/>
    </xf>
    <xf numFmtId="0" fontId="1" fillId="0" borderId="0" xfId="0" quotePrefix="1" applyNumberFormat="1" applyFont="1" applyFill="1" applyBorder="1" applyAlignment="1">
      <alignment horizontal="left" wrapText="1"/>
    </xf>
    <xf numFmtId="182" fontId="1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quotePrefix="1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0" xfId="0" quotePrefix="1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wrapText="1"/>
    </xf>
    <xf numFmtId="0" fontId="1" fillId="0" borderId="0" xfId="0" quotePrefix="1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2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80" fontId="8" fillId="0" borderId="0" xfId="0" applyNumberFormat="1" applyFont="1" applyFill="1"/>
    <xf numFmtId="0" fontId="9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180" fontId="1" fillId="2" borderId="0" xfId="0" applyNumberFormat="1" applyFont="1" applyFill="1" applyBorder="1" applyAlignment="1">
      <alignment horizontal="right" wrapText="1"/>
    </xf>
    <xf numFmtId="180" fontId="2" fillId="2" borderId="0" xfId="0" applyNumberFormat="1" applyFont="1" applyFill="1" applyBorder="1" applyAlignment="1">
      <alignment horizontal="right" wrapText="1"/>
    </xf>
    <xf numFmtId="180" fontId="1" fillId="2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2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80" fontId="0" fillId="0" borderId="0" xfId="0" applyNumberFormat="1" applyFont="1"/>
    <xf numFmtId="0" fontId="0" fillId="0" borderId="0" xfId="0" applyFont="1"/>
    <xf numFmtId="0" fontId="0" fillId="0" borderId="0" xfId="0" applyFont="1" applyFill="1" applyAlignment="1">
      <alignment horizontal="center" vertical="center" wrapText="1"/>
    </xf>
    <xf numFmtId="180" fontId="0" fillId="2" borderId="0" xfId="0" applyNumberFormat="1" applyFont="1" applyFill="1" applyAlignment="1">
      <alignment horizontal="right" vertical="center" wrapText="1"/>
    </xf>
    <xf numFmtId="4" fontId="0" fillId="2" borderId="0" xfId="0" applyNumberFormat="1" applyFont="1" applyFill="1" applyAlignment="1">
      <alignment horizontal="center" vertical="center" wrapText="1"/>
    </xf>
    <xf numFmtId="4" fontId="0" fillId="2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FJ853"/>
  <sheetViews>
    <sheetView tabSelected="1" view="pageBreakPreview" zoomScale="86" zoomScaleNormal="87" zoomScaleSheetLayoutView="86" workbookViewId="0">
      <selection activeCell="E3" sqref="E3"/>
    </sheetView>
  </sheetViews>
  <sheetFormatPr defaultColWidth="9.125" defaultRowHeight="12.9" x14ac:dyDescent="0.2"/>
  <cols>
    <col min="1" max="1" width="64.875" style="54" customWidth="1"/>
    <col min="2" max="2" width="7.875" style="55" customWidth="1"/>
    <col min="3" max="3" width="4.875" style="54" customWidth="1"/>
    <col min="4" max="4" width="5.125" style="54" customWidth="1"/>
    <col min="5" max="5" width="18.625" style="54" customWidth="1"/>
    <col min="6" max="6" width="6.625" style="54" customWidth="1"/>
    <col min="7" max="7" width="16.75" style="56" customWidth="1"/>
    <col min="8" max="8" width="10.375" style="54" bestFit="1" customWidth="1"/>
    <col min="9" max="16384" width="9.125" style="54"/>
  </cols>
  <sheetData>
    <row r="1" spans="1:7" ht="18.350000000000001" x14ac:dyDescent="0.3">
      <c r="D1" s="1"/>
      <c r="E1" s="10" t="s">
        <v>248</v>
      </c>
      <c r="F1" s="9"/>
    </row>
    <row r="2" spans="1:7" ht="93.75" customHeight="1" x14ac:dyDescent="0.3">
      <c r="A2" s="4"/>
      <c r="B2" s="57"/>
      <c r="D2" s="2"/>
      <c r="E2" s="68" t="s">
        <v>150</v>
      </c>
      <c r="F2" s="69"/>
      <c r="G2" s="69"/>
    </row>
    <row r="3" spans="1:7" ht="18.350000000000001" x14ac:dyDescent="0.3">
      <c r="D3" s="8"/>
      <c r="E3" s="11" t="s">
        <v>493</v>
      </c>
      <c r="F3" s="9"/>
    </row>
    <row r="4" spans="1:7" ht="14.3" x14ac:dyDescent="0.25">
      <c r="D4" s="8"/>
      <c r="E4" s="8"/>
      <c r="F4" s="9"/>
    </row>
    <row r="5" spans="1:7" ht="18.350000000000001" x14ac:dyDescent="0.3">
      <c r="D5" s="8"/>
      <c r="E5" s="8"/>
      <c r="F5" s="9"/>
      <c r="G5" s="48"/>
    </row>
    <row r="6" spans="1:7" ht="15.65" x14ac:dyDescent="0.25">
      <c r="A6" s="3"/>
      <c r="B6" s="58"/>
      <c r="C6" s="3"/>
      <c r="D6" s="3"/>
      <c r="E6" s="3"/>
      <c r="F6" s="59"/>
    </row>
    <row r="7" spans="1:7" ht="18.350000000000001" x14ac:dyDescent="0.3">
      <c r="A7" s="72" t="s">
        <v>0</v>
      </c>
      <c r="B7" s="72"/>
      <c r="C7" s="72"/>
      <c r="D7" s="72"/>
      <c r="E7" s="72"/>
      <c r="F7" s="72"/>
      <c r="G7" s="72"/>
    </row>
    <row r="8" spans="1:7" s="4" customFormat="1" ht="18.350000000000001" x14ac:dyDescent="0.3">
      <c r="A8" s="67" t="s">
        <v>90</v>
      </c>
      <c r="B8" s="67"/>
      <c r="C8" s="67"/>
      <c r="D8" s="67"/>
      <c r="E8" s="67"/>
      <c r="F8" s="67"/>
      <c r="G8" s="67"/>
    </row>
    <row r="9" spans="1:7" s="4" customFormat="1" ht="18.350000000000001" x14ac:dyDescent="0.3">
      <c r="A9" s="67" t="s">
        <v>151</v>
      </c>
      <c r="B9" s="67"/>
      <c r="C9" s="67"/>
      <c r="D9" s="67"/>
      <c r="E9" s="67"/>
      <c r="F9" s="67"/>
      <c r="G9" s="67"/>
    </row>
    <row r="10" spans="1:7" s="4" customFormat="1" ht="18.350000000000001" x14ac:dyDescent="0.3">
      <c r="A10" s="12"/>
      <c r="B10" s="12"/>
      <c r="C10" s="12"/>
      <c r="D10" s="12"/>
      <c r="E10" s="12"/>
      <c r="F10" s="12"/>
      <c r="G10" s="49"/>
    </row>
    <row r="11" spans="1:7" s="4" customFormat="1" ht="18.350000000000001" x14ac:dyDescent="0.3">
      <c r="A11" s="13"/>
      <c r="B11" s="14"/>
      <c r="C11" s="13"/>
      <c r="D11" s="13"/>
      <c r="E11" s="13"/>
      <c r="F11" s="13"/>
      <c r="G11" s="50" t="s">
        <v>39</v>
      </c>
    </row>
    <row r="12" spans="1:7" s="4" customFormat="1" ht="34.5" customHeight="1" x14ac:dyDescent="0.3">
      <c r="A12" s="70" t="s">
        <v>1</v>
      </c>
      <c r="B12" s="65" t="s">
        <v>83</v>
      </c>
      <c r="C12" s="65" t="s">
        <v>2</v>
      </c>
      <c r="D12" s="65" t="s">
        <v>92</v>
      </c>
      <c r="E12" s="70" t="s">
        <v>114</v>
      </c>
      <c r="F12" s="65" t="s">
        <v>3</v>
      </c>
      <c r="G12" s="66" t="s">
        <v>91</v>
      </c>
    </row>
    <row r="13" spans="1:7" x14ac:dyDescent="0.2">
      <c r="A13" s="70"/>
      <c r="B13" s="65"/>
      <c r="C13" s="65"/>
      <c r="D13" s="65"/>
      <c r="E13" s="71"/>
      <c r="F13" s="65"/>
      <c r="G13" s="66"/>
    </row>
    <row r="14" spans="1:7" s="5" customFormat="1" ht="16.3" x14ac:dyDescent="0.25">
      <c r="A14" s="15" t="s">
        <v>93</v>
      </c>
      <c r="B14" s="16">
        <v>801</v>
      </c>
      <c r="C14" s="17"/>
      <c r="D14" s="17"/>
      <c r="E14" s="17"/>
      <c r="F14" s="17"/>
      <c r="G14" s="52">
        <f>G15+G44</f>
        <v>36945.290000000008</v>
      </c>
    </row>
    <row r="15" spans="1:7" ht="15.65" x14ac:dyDescent="0.25">
      <c r="A15" s="18" t="s">
        <v>94</v>
      </c>
      <c r="B15" s="19">
        <v>801</v>
      </c>
      <c r="C15" s="20" t="s">
        <v>4</v>
      </c>
      <c r="D15" s="21"/>
      <c r="E15" s="21"/>
      <c r="F15" s="20"/>
      <c r="G15" s="51">
        <f>G16+G20+G26</f>
        <v>36886.490000000005</v>
      </c>
    </row>
    <row r="16" spans="1:7" ht="31.25" x14ac:dyDescent="0.25">
      <c r="A16" s="22" t="s">
        <v>5</v>
      </c>
      <c r="B16" s="19">
        <v>801</v>
      </c>
      <c r="C16" s="20" t="s">
        <v>4</v>
      </c>
      <c r="D16" s="20" t="s">
        <v>6</v>
      </c>
      <c r="E16" s="20"/>
      <c r="F16" s="20"/>
      <c r="G16" s="51">
        <f>G17</f>
        <v>4049.6000000000004</v>
      </c>
    </row>
    <row r="17" spans="1:7" ht="15.65" x14ac:dyDescent="0.25">
      <c r="A17" s="22" t="s">
        <v>77</v>
      </c>
      <c r="B17" s="19">
        <v>801</v>
      </c>
      <c r="C17" s="20" t="s">
        <v>4</v>
      </c>
      <c r="D17" s="20" t="s">
        <v>6</v>
      </c>
      <c r="E17" s="23" t="s">
        <v>279</v>
      </c>
      <c r="F17" s="20"/>
      <c r="G17" s="51">
        <f>G18</f>
        <v>4049.6000000000004</v>
      </c>
    </row>
    <row r="18" spans="1:7" ht="15.65" x14ac:dyDescent="0.25">
      <c r="A18" s="22" t="s">
        <v>7</v>
      </c>
      <c r="B18" s="19">
        <v>801</v>
      </c>
      <c r="C18" s="20" t="s">
        <v>4</v>
      </c>
      <c r="D18" s="20" t="s">
        <v>6</v>
      </c>
      <c r="E18" s="23" t="s">
        <v>280</v>
      </c>
      <c r="F18" s="20"/>
      <c r="G18" s="51">
        <f>G19</f>
        <v>4049.6000000000004</v>
      </c>
    </row>
    <row r="19" spans="1:7" ht="62.5" x14ac:dyDescent="0.25">
      <c r="A19" s="22" t="s">
        <v>42</v>
      </c>
      <c r="B19" s="19">
        <v>801</v>
      </c>
      <c r="C19" s="20" t="s">
        <v>4</v>
      </c>
      <c r="D19" s="20" t="s">
        <v>6</v>
      </c>
      <c r="E19" s="23" t="s">
        <v>280</v>
      </c>
      <c r="F19" s="20">
        <v>100</v>
      </c>
      <c r="G19" s="51">
        <f>2378.3+730.8+940.5</f>
        <v>4049.6000000000004</v>
      </c>
    </row>
    <row r="20" spans="1:7" ht="31.25" x14ac:dyDescent="0.25">
      <c r="A20" s="22" t="s">
        <v>8</v>
      </c>
      <c r="B20" s="19">
        <v>801</v>
      </c>
      <c r="C20" s="20" t="s">
        <v>4</v>
      </c>
      <c r="D20" s="20" t="s">
        <v>9</v>
      </c>
      <c r="E20" s="20"/>
      <c r="F20" s="20"/>
      <c r="G20" s="51">
        <f>G21</f>
        <v>26731.7</v>
      </c>
    </row>
    <row r="21" spans="1:7" ht="15.65" x14ac:dyDescent="0.25">
      <c r="A21" s="22" t="s">
        <v>77</v>
      </c>
      <c r="B21" s="19">
        <v>801</v>
      </c>
      <c r="C21" s="20" t="s">
        <v>4</v>
      </c>
      <c r="D21" s="20" t="s">
        <v>9</v>
      </c>
      <c r="E21" s="23" t="s">
        <v>279</v>
      </c>
      <c r="F21" s="20"/>
      <c r="G21" s="51">
        <f>G22</f>
        <v>26731.7</v>
      </c>
    </row>
    <row r="22" spans="1:7" ht="15.65" x14ac:dyDescent="0.25">
      <c r="A22" s="22" t="s">
        <v>10</v>
      </c>
      <c r="B22" s="19">
        <v>801</v>
      </c>
      <c r="C22" s="20" t="s">
        <v>4</v>
      </c>
      <c r="D22" s="20" t="s">
        <v>9</v>
      </c>
      <c r="E22" s="23" t="s">
        <v>281</v>
      </c>
      <c r="F22" s="20"/>
      <c r="G22" s="51">
        <f>G23+G24+G25</f>
        <v>26731.7</v>
      </c>
    </row>
    <row r="23" spans="1:7" ht="62.5" x14ac:dyDescent="0.25">
      <c r="A23" s="22" t="s">
        <v>42</v>
      </c>
      <c r="B23" s="19">
        <v>801</v>
      </c>
      <c r="C23" s="20" t="s">
        <v>4</v>
      </c>
      <c r="D23" s="20" t="s">
        <v>9</v>
      </c>
      <c r="E23" s="23" t="s">
        <v>281</v>
      </c>
      <c r="F23" s="20">
        <v>100</v>
      </c>
      <c r="G23" s="51">
        <f>10856.7+76.5+3265.4+3741.4</f>
        <v>17940</v>
      </c>
    </row>
    <row r="24" spans="1:7" ht="31.25" x14ac:dyDescent="0.25">
      <c r="A24" s="22" t="s">
        <v>88</v>
      </c>
      <c r="B24" s="19">
        <v>801</v>
      </c>
      <c r="C24" s="20" t="s">
        <v>4</v>
      </c>
      <c r="D24" s="20" t="s">
        <v>9</v>
      </c>
      <c r="E24" s="23" t="s">
        <v>281</v>
      </c>
      <c r="F24" s="20">
        <v>200</v>
      </c>
      <c r="G24" s="51">
        <f>6704+1810.8</f>
        <v>8514.7999999999993</v>
      </c>
    </row>
    <row r="25" spans="1:7" ht="15.65" x14ac:dyDescent="0.25">
      <c r="A25" s="22" t="s">
        <v>43</v>
      </c>
      <c r="B25" s="19">
        <v>801</v>
      </c>
      <c r="C25" s="20" t="s">
        <v>4</v>
      </c>
      <c r="D25" s="20" t="s">
        <v>9</v>
      </c>
      <c r="E25" s="23" t="s">
        <v>281</v>
      </c>
      <c r="F25" s="20">
        <v>800</v>
      </c>
      <c r="G25" s="51">
        <v>276.89999999999998</v>
      </c>
    </row>
    <row r="26" spans="1:7" ht="15.65" x14ac:dyDescent="0.25">
      <c r="A26" s="22" t="s">
        <v>11</v>
      </c>
      <c r="B26" s="19">
        <v>801</v>
      </c>
      <c r="C26" s="20" t="s">
        <v>4</v>
      </c>
      <c r="D26" s="20">
        <v>13</v>
      </c>
      <c r="E26" s="20"/>
      <c r="F26" s="20"/>
      <c r="G26" s="51">
        <f>G27+G31+G35</f>
        <v>6105.19</v>
      </c>
    </row>
    <row r="27" spans="1:7" ht="46.9" x14ac:dyDescent="0.25">
      <c r="A27" s="22" t="s">
        <v>160</v>
      </c>
      <c r="B27" s="19">
        <v>801</v>
      </c>
      <c r="C27" s="20" t="s">
        <v>4</v>
      </c>
      <c r="D27" s="20">
        <v>13</v>
      </c>
      <c r="E27" s="24" t="s">
        <v>282</v>
      </c>
      <c r="F27" s="20"/>
      <c r="G27" s="51">
        <f>G28</f>
        <v>44</v>
      </c>
    </row>
    <row r="28" spans="1:7" ht="46.9" x14ac:dyDescent="0.25">
      <c r="A28" s="22" t="s">
        <v>179</v>
      </c>
      <c r="B28" s="19">
        <v>801</v>
      </c>
      <c r="C28" s="20" t="s">
        <v>4</v>
      </c>
      <c r="D28" s="20">
        <v>13</v>
      </c>
      <c r="E28" s="24" t="s">
        <v>283</v>
      </c>
      <c r="F28" s="20"/>
      <c r="G28" s="51">
        <f>G29</f>
        <v>44</v>
      </c>
    </row>
    <row r="29" spans="1:7" ht="31.25" x14ac:dyDescent="0.25">
      <c r="A29" s="22" t="s">
        <v>180</v>
      </c>
      <c r="B29" s="19">
        <v>801</v>
      </c>
      <c r="C29" s="20" t="s">
        <v>4</v>
      </c>
      <c r="D29" s="20">
        <v>13</v>
      </c>
      <c r="E29" s="24" t="s">
        <v>284</v>
      </c>
      <c r="F29" s="20"/>
      <c r="G29" s="51">
        <f>G30</f>
        <v>44</v>
      </c>
    </row>
    <row r="30" spans="1:7" ht="31.25" x14ac:dyDescent="0.25">
      <c r="A30" s="22" t="s">
        <v>88</v>
      </c>
      <c r="B30" s="19">
        <v>801</v>
      </c>
      <c r="C30" s="20" t="s">
        <v>4</v>
      </c>
      <c r="D30" s="20">
        <v>13</v>
      </c>
      <c r="E30" s="24" t="s">
        <v>284</v>
      </c>
      <c r="F30" s="20">
        <v>200</v>
      </c>
      <c r="G30" s="51">
        <v>44</v>
      </c>
    </row>
    <row r="31" spans="1:7" ht="31.25" x14ac:dyDescent="0.25">
      <c r="A31" s="22" t="s">
        <v>159</v>
      </c>
      <c r="B31" s="19">
        <v>801</v>
      </c>
      <c r="C31" s="20" t="s">
        <v>4</v>
      </c>
      <c r="D31" s="20">
        <v>13</v>
      </c>
      <c r="E31" s="20" t="s">
        <v>175</v>
      </c>
      <c r="F31" s="20"/>
      <c r="G31" s="51">
        <f>G32</f>
        <v>50</v>
      </c>
    </row>
    <row r="32" spans="1:7" ht="62.5" x14ac:dyDescent="0.25">
      <c r="A32" s="22" t="s">
        <v>177</v>
      </c>
      <c r="B32" s="19">
        <v>801</v>
      </c>
      <c r="C32" s="20" t="s">
        <v>4</v>
      </c>
      <c r="D32" s="20">
        <v>13</v>
      </c>
      <c r="E32" s="21" t="s">
        <v>176</v>
      </c>
      <c r="F32" s="20"/>
      <c r="G32" s="51">
        <f>G33</f>
        <v>50</v>
      </c>
    </row>
    <row r="33" spans="1:7" ht="31.25" x14ac:dyDescent="0.25">
      <c r="A33" s="22" t="s">
        <v>178</v>
      </c>
      <c r="B33" s="19">
        <v>801</v>
      </c>
      <c r="C33" s="20" t="s">
        <v>4</v>
      </c>
      <c r="D33" s="20">
        <v>13</v>
      </c>
      <c r="E33" s="21" t="s">
        <v>174</v>
      </c>
      <c r="F33" s="20"/>
      <c r="G33" s="51">
        <f>G34</f>
        <v>50</v>
      </c>
    </row>
    <row r="34" spans="1:7" ht="31.25" x14ac:dyDescent="0.25">
      <c r="A34" s="22" t="s">
        <v>88</v>
      </c>
      <c r="B34" s="19">
        <v>801</v>
      </c>
      <c r="C34" s="20" t="s">
        <v>4</v>
      </c>
      <c r="D34" s="20">
        <v>13</v>
      </c>
      <c r="E34" s="21" t="s">
        <v>174</v>
      </c>
      <c r="F34" s="20">
        <v>200</v>
      </c>
      <c r="G34" s="51">
        <v>50</v>
      </c>
    </row>
    <row r="35" spans="1:7" ht="15.65" x14ac:dyDescent="0.25">
      <c r="A35" s="22" t="s">
        <v>77</v>
      </c>
      <c r="B35" s="19">
        <v>801</v>
      </c>
      <c r="C35" s="20" t="s">
        <v>4</v>
      </c>
      <c r="D35" s="20">
        <v>13</v>
      </c>
      <c r="E35" s="23" t="s">
        <v>279</v>
      </c>
      <c r="F35" s="20"/>
      <c r="G35" s="51">
        <f>G36+G38+G40</f>
        <v>6011.19</v>
      </c>
    </row>
    <row r="36" spans="1:7" ht="15.65" x14ac:dyDescent="0.25">
      <c r="A36" s="22" t="s">
        <v>38</v>
      </c>
      <c r="B36" s="19">
        <v>801</v>
      </c>
      <c r="C36" s="20" t="s">
        <v>4</v>
      </c>
      <c r="D36" s="20">
        <v>13</v>
      </c>
      <c r="E36" s="23" t="s">
        <v>285</v>
      </c>
      <c r="F36" s="20"/>
      <c r="G36" s="51">
        <f>G37</f>
        <v>154.9</v>
      </c>
    </row>
    <row r="37" spans="1:7" ht="15.65" x14ac:dyDescent="0.25">
      <c r="A37" s="22" t="s">
        <v>43</v>
      </c>
      <c r="B37" s="19">
        <v>801</v>
      </c>
      <c r="C37" s="20" t="s">
        <v>4</v>
      </c>
      <c r="D37" s="20">
        <v>13</v>
      </c>
      <c r="E37" s="23" t="s">
        <v>285</v>
      </c>
      <c r="F37" s="20">
        <v>800</v>
      </c>
      <c r="G37" s="51">
        <v>154.9</v>
      </c>
    </row>
    <row r="38" spans="1:7" ht="15.65" x14ac:dyDescent="0.25">
      <c r="A38" s="25" t="s">
        <v>122</v>
      </c>
      <c r="B38" s="19">
        <v>801</v>
      </c>
      <c r="C38" s="20" t="s">
        <v>4</v>
      </c>
      <c r="D38" s="20">
        <v>13</v>
      </c>
      <c r="E38" s="23" t="s">
        <v>286</v>
      </c>
      <c r="F38" s="20"/>
      <c r="G38" s="51">
        <f>G39</f>
        <v>53.1</v>
      </c>
    </row>
    <row r="39" spans="1:7" ht="31.25" x14ac:dyDescent="0.25">
      <c r="A39" s="22" t="s">
        <v>88</v>
      </c>
      <c r="B39" s="19">
        <v>801</v>
      </c>
      <c r="C39" s="20" t="s">
        <v>4</v>
      </c>
      <c r="D39" s="20">
        <v>13</v>
      </c>
      <c r="E39" s="23" t="s">
        <v>286</v>
      </c>
      <c r="F39" s="20">
        <v>200</v>
      </c>
      <c r="G39" s="51">
        <v>53.1</v>
      </c>
    </row>
    <row r="40" spans="1:7" ht="15.65" x14ac:dyDescent="0.25">
      <c r="A40" s="22" t="s">
        <v>243</v>
      </c>
      <c r="B40" s="19">
        <v>801</v>
      </c>
      <c r="C40" s="20" t="s">
        <v>4</v>
      </c>
      <c r="D40" s="20">
        <v>13</v>
      </c>
      <c r="E40" s="23" t="s">
        <v>287</v>
      </c>
      <c r="F40" s="20"/>
      <c r="G40" s="51">
        <f>G41+G42+G43</f>
        <v>5803.19</v>
      </c>
    </row>
    <row r="41" spans="1:7" ht="62.5" x14ac:dyDescent="0.25">
      <c r="A41" s="22" t="s">
        <v>42</v>
      </c>
      <c r="B41" s="19">
        <v>801</v>
      </c>
      <c r="C41" s="20" t="s">
        <v>4</v>
      </c>
      <c r="D41" s="20">
        <v>13</v>
      </c>
      <c r="E41" s="23" t="s">
        <v>287</v>
      </c>
      <c r="F41" s="20">
        <v>100</v>
      </c>
      <c r="G41" s="51">
        <f>830+247</f>
        <v>1077</v>
      </c>
    </row>
    <row r="42" spans="1:7" ht="31.25" x14ac:dyDescent="0.25">
      <c r="A42" s="22" t="s">
        <v>88</v>
      </c>
      <c r="B42" s="19">
        <v>801</v>
      </c>
      <c r="C42" s="20" t="s">
        <v>4</v>
      </c>
      <c r="D42" s="20">
        <v>13</v>
      </c>
      <c r="E42" s="23" t="s">
        <v>287</v>
      </c>
      <c r="F42" s="20">
        <v>200</v>
      </c>
      <c r="G42" s="51">
        <v>4448.79</v>
      </c>
    </row>
    <row r="43" spans="1:7" ht="15.65" x14ac:dyDescent="0.25">
      <c r="A43" s="22" t="s">
        <v>43</v>
      </c>
      <c r="B43" s="19">
        <v>801</v>
      </c>
      <c r="C43" s="20" t="s">
        <v>4</v>
      </c>
      <c r="D43" s="20">
        <v>13</v>
      </c>
      <c r="E43" s="23" t="s">
        <v>287</v>
      </c>
      <c r="F43" s="20">
        <v>800</v>
      </c>
      <c r="G43" s="51">
        <v>277.39999999999998</v>
      </c>
    </row>
    <row r="44" spans="1:7" ht="15.65" x14ac:dyDescent="0.25">
      <c r="A44" s="22" t="s">
        <v>101</v>
      </c>
      <c r="B44" s="19">
        <v>801</v>
      </c>
      <c r="C44" s="20" t="s">
        <v>17</v>
      </c>
      <c r="D44" s="20"/>
      <c r="E44" s="21"/>
      <c r="F44" s="21"/>
      <c r="G44" s="51">
        <f>G45</f>
        <v>58.800000000000004</v>
      </c>
    </row>
    <row r="45" spans="1:7" ht="15.65" x14ac:dyDescent="0.25">
      <c r="A45" s="22" t="s">
        <v>18</v>
      </c>
      <c r="B45" s="19">
        <v>801</v>
      </c>
      <c r="C45" s="20" t="s">
        <v>17</v>
      </c>
      <c r="D45" s="20" t="s">
        <v>4</v>
      </c>
      <c r="E45" s="21"/>
      <c r="F45" s="21"/>
      <c r="G45" s="51">
        <f>G46</f>
        <v>58.800000000000004</v>
      </c>
    </row>
    <row r="46" spans="1:7" ht="31.25" x14ac:dyDescent="0.25">
      <c r="A46" s="22" t="s">
        <v>163</v>
      </c>
      <c r="B46" s="19">
        <v>801</v>
      </c>
      <c r="C46" s="20" t="s">
        <v>17</v>
      </c>
      <c r="D46" s="20" t="s">
        <v>4</v>
      </c>
      <c r="E46" s="24" t="s">
        <v>288</v>
      </c>
      <c r="F46" s="20"/>
      <c r="G46" s="51">
        <f>G47</f>
        <v>58.800000000000004</v>
      </c>
    </row>
    <row r="47" spans="1:7" ht="15.65" x14ac:dyDescent="0.25">
      <c r="A47" s="22" t="s">
        <v>200</v>
      </c>
      <c r="B47" s="19">
        <v>801</v>
      </c>
      <c r="C47" s="20" t="s">
        <v>17</v>
      </c>
      <c r="D47" s="20" t="s">
        <v>4</v>
      </c>
      <c r="E47" s="24" t="s">
        <v>289</v>
      </c>
      <c r="F47" s="20"/>
      <c r="G47" s="51">
        <f>G48</f>
        <v>58.800000000000004</v>
      </c>
    </row>
    <row r="48" spans="1:7" ht="31.25" x14ac:dyDescent="0.25">
      <c r="A48" s="22" t="s">
        <v>56</v>
      </c>
      <c r="B48" s="19">
        <v>801</v>
      </c>
      <c r="C48" s="20" t="s">
        <v>17</v>
      </c>
      <c r="D48" s="20" t="s">
        <v>4</v>
      </c>
      <c r="E48" s="24" t="s">
        <v>290</v>
      </c>
      <c r="F48" s="20"/>
      <c r="G48" s="51">
        <f>G49</f>
        <v>58.800000000000004</v>
      </c>
    </row>
    <row r="49" spans="1:7" ht="15.65" x14ac:dyDescent="0.25">
      <c r="A49" s="22" t="s">
        <v>57</v>
      </c>
      <c r="B49" s="19">
        <v>801</v>
      </c>
      <c r="C49" s="20" t="s">
        <v>17</v>
      </c>
      <c r="D49" s="20" t="s">
        <v>4</v>
      </c>
      <c r="E49" s="24" t="s">
        <v>291</v>
      </c>
      <c r="F49" s="20"/>
      <c r="G49" s="51">
        <f>G50+G51</f>
        <v>58.800000000000004</v>
      </c>
    </row>
    <row r="50" spans="1:7" ht="62.5" x14ac:dyDescent="0.25">
      <c r="A50" s="22" t="s">
        <v>42</v>
      </c>
      <c r="B50" s="19">
        <v>801</v>
      </c>
      <c r="C50" s="20" t="s">
        <v>17</v>
      </c>
      <c r="D50" s="20" t="s">
        <v>4</v>
      </c>
      <c r="E50" s="24" t="s">
        <v>291</v>
      </c>
      <c r="F50" s="20">
        <v>100</v>
      </c>
      <c r="G50" s="51">
        <v>23.1</v>
      </c>
    </row>
    <row r="51" spans="1:7" ht="31.25" x14ac:dyDescent="0.25">
      <c r="A51" s="22" t="s">
        <v>88</v>
      </c>
      <c r="B51" s="19">
        <v>801</v>
      </c>
      <c r="C51" s="20" t="s">
        <v>17</v>
      </c>
      <c r="D51" s="20" t="s">
        <v>4</v>
      </c>
      <c r="E51" s="24" t="s">
        <v>291</v>
      </c>
      <c r="F51" s="20">
        <v>200</v>
      </c>
      <c r="G51" s="51">
        <v>35.700000000000003</v>
      </c>
    </row>
    <row r="52" spans="1:7" s="5" customFormat="1" ht="31.25" x14ac:dyDescent="0.25">
      <c r="A52" s="26" t="s">
        <v>95</v>
      </c>
      <c r="B52" s="16">
        <v>803</v>
      </c>
      <c r="C52" s="17"/>
      <c r="D52" s="17"/>
      <c r="E52" s="17"/>
      <c r="F52" s="17"/>
      <c r="G52" s="52">
        <f>G53+G81+G76</f>
        <v>25086.400000000001</v>
      </c>
    </row>
    <row r="53" spans="1:7" ht="15.65" x14ac:dyDescent="0.25">
      <c r="A53" s="22" t="s">
        <v>94</v>
      </c>
      <c r="B53" s="19">
        <v>803</v>
      </c>
      <c r="C53" s="20" t="s">
        <v>4</v>
      </c>
      <c r="D53" s="20"/>
      <c r="E53" s="20"/>
      <c r="F53" s="20"/>
      <c r="G53" s="51">
        <f>G54</f>
        <v>16716.400000000001</v>
      </c>
    </row>
    <row r="54" spans="1:7" ht="15.65" x14ac:dyDescent="0.25">
      <c r="A54" s="22" t="s">
        <v>11</v>
      </c>
      <c r="B54" s="19">
        <v>803</v>
      </c>
      <c r="C54" s="20" t="s">
        <v>4</v>
      </c>
      <c r="D54" s="20">
        <v>13</v>
      </c>
      <c r="E54" s="20"/>
      <c r="F54" s="20"/>
      <c r="G54" s="51">
        <f>G55+G59</f>
        <v>16716.400000000001</v>
      </c>
    </row>
    <row r="55" spans="1:7" ht="46.9" x14ac:dyDescent="0.25">
      <c r="A55" s="22" t="s">
        <v>160</v>
      </c>
      <c r="B55" s="19">
        <v>803</v>
      </c>
      <c r="C55" s="20" t="s">
        <v>4</v>
      </c>
      <c r="D55" s="20">
        <v>13</v>
      </c>
      <c r="E55" s="24" t="s">
        <v>282</v>
      </c>
      <c r="F55" s="20"/>
      <c r="G55" s="51">
        <f>G56</f>
        <v>28</v>
      </c>
    </row>
    <row r="56" spans="1:7" ht="46.9" x14ac:dyDescent="0.25">
      <c r="A56" s="22" t="s">
        <v>179</v>
      </c>
      <c r="B56" s="19">
        <v>803</v>
      </c>
      <c r="C56" s="20" t="s">
        <v>4</v>
      </c>
      <c r="D56" s="20">
        <v>13</v>
      </c>
      <c r="E56" s="24" t="s">
        <v>283</v>
      </c>
      <c r="F56" s="20"/>
      <c r="G56" s="51">
        <f>G57</f>
        <v>28</v>
      </c>
    </row>
    <row r="57" spans="1:7" ht="31.25" x14ac:dyDescent="0.25">
      <c r="A57" s="22" t="s">
        <v>180</v>
      </c>
      <c r="B57" s="19">
        <v>803</v>
      </c>
      <c r="C57" s="20" t="s">
        <v>4</v>
      </c>
      <c r="D57" s="20">
        <v>13</v>
      </c>
      <c r="E57" s="24" t="s">
        <v>284</v>
      </c>
      <c r="F57" s="20"/>
      <c r="G57" s="51">
        <f>G58</f>
        <v>28</v>
      </c>
    </row>
    <row r="58" spans="1:7" ht="31.25" x14ac:dyDescent="0.25">
      <c r="A58" s="22" t="s">
        <v>88</v>
      </c>
      <c r="B58" s="19">
        <v>803</v>
      </c>
      <c r="C58" s="20" t="s">
        <v>4</v>
      </c>
      <c r="D58" s="20">
        <v>13</v>
      </c>
      <c r="E58" s="24" t="s">
        <v>284</v>
      </c>
      <c r="F58" s="20">
        <v>200</v>
      </c>
      <c r="G58" s="51">
        <v>28</v>
      </c>
    </row>
    <row r="59" spans="1:7" ht="15.65" x14ac:dyDescent="0.25">
      <c r="A59" s="22" t="s">
        <v>77</v>
      </c>
      <c r="B59" s="19">
        <v>803</v>
      </c>
      <c r="C59" s="20" t="s">
        <v>4</v>
      </c>
      <c r="D59" s="20">
        <v>13</v>
      </c>
      <c r="E59" s="23" t="s">
        <v>279</v>
      </c>
      <c r="F59" s="20"/>
      <c r="G59" s="51">
        <f>G60+G64+G70+G72+G74+G66+G68</f>
        <v>16688.400000000001</v>
      </c>
    </row>
    <row r="60" spans="1:7" ht="15.65" x14ac:dyDescent="0.25">
      <c r="A60" s="22" t="s">
        <v>10</v>
      </c>
      <c r="B60" s="19">
        <v>803</v>
      </c>
      <c r="C60" s="20" t="s">
        <v>4</v>
      </c>
      <c r="D60" s="20">
        <v>13</v>
      </c>
      <c r="E60" s="23" t="s">
        <v>281</v>
      </c>
      <c r="F60" s="20"/>
      <c r="G60" s="51">
        <f>G61+G62+G63</f>
        <v>10226.300000000001</v>
      </c>
    </row>
    <row r="61" spans="1:7" ht="62.5" x14ac:dyDescent="0.25">
      <c r="A61" s="22" t="s">
        <v>42</v>
      </c>
      <c r="B61" s="19">
        <v>803</v>
      </c>
      <c r="C61" s="20" t="s">
        <v>4</v>
      </c>
      <c r="D61" s="20">
        <v>13</v>
      </c>
      <c r="E61" s="23" t="s">
        <v>281</v>
      </c>
      <c r="F61" s="20">
        <v>100</v>
      </c>
      <c r="G61" s="51">
        <f>5015.9+8.2+1538.4+785.9</f>
        <v>7348.4</v>
      </c>
    </row>
    <row r="62" spans="1:7" ht="31.25" x14ac:dyDescent="0.25">
      <c r="A62" s="22" t="s">
        <v>88</v>
      </c>
      <c r="B62" s="19">
        <v>803</v>
      </c>
      <c r="C62" s="20" t="s">
        <v>4</v>
      </c>
      <c r="D62" s="20">
        <v>13</v>
      </c>
      <c r="E62" s="23" t="s">
        <v>281</v>
      </c>
      <c r="F62" s="20">
        <v>200</v>
      </c>
      <c r="G62" s="51">
        <f>2184.8+643</f>
        <v>2827.8</v>
      </c>
    </row>
    <row r="63" spans="1:7" ht="15.65" x14ac:dyDescent="0.25">
      <c r="A63" s="22" t="s">
        <v>43</v>
      </c>
      <c r="B63" s="19">
        <v>803</v>
      </c>
      <c r="C63" s="20" t="s">
        <v>4</v>
      </c>
      <c r="D63" s="20">
        <v>13</v>
      </c>
      <c r="E63" s="23" t="s">
        <v>281</v>
      </c>
      <c r="F63" s="20">
        <v>800</v>
      </c>
      <c r="G63" s="51">
        <v>50.1</v>
      </c>
    </row>
    <row r="64" spans="1:7" ht="15.65" x14ac:dyDescent="0.25">
      <c r="A64" s="22" t="s">
        <v>38</v>
      </c>
      <c r="B64" s="19">
        <v>803</v>
      </c>
      <c r="C64" s="20" t="s">
        <v>4</v>
      </c>
      <c r="D64" s="20">
        <v>13</v>
      </c>
      <c r="E64" s="23" t="s">
        <v>285</v>
      </c>
      <c r="F64" s="20"/>
      <c r="G64" s="51">
        <f>G65</f>
        <v>68.8</v>
      </c>
    </row>
    <row r="65" spans="1:7" ht="15.65" x14ac:dyDescent="0.25">
      <c r="A65" s="22" t="s">
        <v>43</v>
      </c>
      <c r="B65" s="19">
        <v>803</v>
      </c>
      <c r="C65" s="20" t="s">
        <v>4</v>
      </c>
      <c r="D65" s="20">
        <v>13</v>
      </c>
      <c r="E65" s="23" t="s">
        <v>285</v>
      </c>
      <c r="F65" s="20">
        <v>800</v>
      </c>
      <c r="G65" s="51">
        <v>68.8</v>
      </c>
    </row>
    <row r="66" spans="1:7" ht="46.9" x14ac:dyDescent="0.25">
      <c r="A66" s="22" t="s">
        <v>492</v>
      </c>
      <c r="B66" s="19">
        <v>803</v>
      </c>
      <c r="C66" s="20" t="s">
        <v>4</v>
      </c>
      <c r="D66" s="20">
        <v>13</v>
      </c>
      <c r="E66" s="23" t="s">
        <v>491</v>
      </c>
      <c r="F66" s="20"/>
      <c r="G66" s="51">
        <f>G67</f>
        <v>26</v>
      </c>
    </row>
    <row r="67" spans="1:7" ht="62.5" x14ac:dyDescent="0.25">
      <c r="A67" s="22" t="s">
        <v>42</v>
      </c>
      <c r="B67" s="19">
        <v>803</v>
      </c>
      <c r="C67" s="20" t="s">
        <v>4</v>
      </c>
      <c r="D67" s="20">
        <v>13</v>
      </c>
      <c r="E67" s="23" t="s">
        <v>491</v>
      </c>
      <c r="F67" s="20">
        <v>100</v>
      </c>
      <c r="G67" s="51">
        <v>26</v>
      </c>
    </row>
    <row r="68" spans="1:7" ht="15.65" x14ac:dyDescent="0.25">
      <c r="A68" s="22" t="s">
        <v>469</v>
      </c>
      <c r="B68" s="19">
        <v>803</v>
      </c>
      <c r="C68" s="21" t="s">
        <v>4</v>
      </c>
      <c r="D68" s="21" t="s">
        <v>266</v>
      </c>
      <c r="E68" s="24" t="s">
        <v>468</v>
      </c>
      <c r="F68" s="21"/>
      <c r="G68" s="51">
        <f>G69</f>
        <v>1215.8</v>
      </c>
    </row>
    <row r="69" spans="1:7" ht="15.65" x14ac:dyDescent="0.25">
      <c r="A69" s="22" t="s">
        <v>43</v>
      </c>
      <c r="B69" s="19">
        <v>803</v>
      </c>
      <c r="C69" s="21" t="s">
        <v>4</v>
      </c>
      <c r="D69" s="21" t="s">
        <v>266</v>
      </c>
      <c r="E69" s="24" t="s">
        <v>468</v>
      </c>
      <c r="F69" s="21" t="s">
        <v>54</v>
      </c>
      <c r="G69" s="51">
        <v>1215.8</v>
      </c>
    </row>
    <row r="70" spans="1:7" ht="15.65" x14ac:dyDescent="0.25">
      <c r="A70" s="25" t="s">
        <v>122</v>
      </c>
      <c r="B70" s="19">
        <v>803</v>
      </c>
      <c r="C70" s="20" t="s">
        <v>4</v>
      </c>
      <c r="D70" s="20">
        <v>13</v>
      </c>
      <c r="E70" s="23" t="s">
        <v>286</v>
      </c>
      <c r="F70" s="20"/>
      <c r="G70" s="51">
        <f>G71</f>
        <v>22.5</v>
      </c>
    </row>
    <row r="71" spans="1:7" ht="31.25" x14ac:dyDescent="0.25">
      <c r="A71" s="22" t="s">
        <v>88</v>
      </c>
      <c r="B71" s="19">
        <v>803</v>
      </c>
      <c r="C71" s="20" t="s">
        <v>4</v>
      </c>
      <c r="D71" s="20">
        <v>13</v>
      </c>
      <c r="E71" s="23" t="s">
        <v>286</v>
      </c>
      <c r="F71" s="20">
        <v>200</v>
      </c>
      <c r="G71" s="51">
        <v>22.5</v>
      </c>
    </row>
    <row r="72" spans="1:7" ht="15.65" x14ac:dyDescent="0.25">
      <c r="A72" s="22" t="s">
        <v>243</v>
      </c>
      <c r="B72" s="19">
        <v>803</v>
      </c>
      <c r="C72" s="20" t="s">
        <v>4</v>
      </c>
      <c r="D72" s="20">
        <v>13</v>
      </c>
      <c r="E72" s="23" t="s">
        <v>287</v>
      </c>
      <c r="F72" s="20"/>
      <c r="G72" s="51">
        <f>G73</f>
        <v>260</v>
      </c>
    </row>
    <row r="73" spans="1:7" ht="62.5" x14ac:dyDescent="0.25">
      <c r="A73" s="22" t="s">
        <v>42</v>
      </c>
      <c r="B73" s="19">
        <v>803</v>
      </c>
      <c r="C73" s="20" t="s">
        <v>4</v>
      </c>
      <c r="D73" s="20">
        <v>13</v>
      </c>
      <c r="E73" s="23" t="s">
        <v>287</v>
      </c>
      <c r="F73" s="20">
        <v>100</v>
      </c>
      <c r="G73" s="51">
        <f>200+60</f>
        <v>260</v>
      </c>
    </row>
    <row r="74" spans="1:7" ht="15.65" x14ac:dyDescent="0.25">
      <c r="A74" s="22" t="s">
        <v>267</v>
      </c>
      <c r="B74" s="19">
        <v>803</v>
      </c>
      <c r="C74" s="20" t="s">
        <v>4</v>
      </c>
      <c r="D74" s="20">
        <v>13</v>
      </c>
      <c r="E74" s="23" t="s">
        <v>292</v>
      </c>
      <c r="F74" s="20"/>
      <c r="G74" s="51">
        <f>G75</f>
        <v>4869</v>
      </c>
    </row>
    <row r="75" spans="1:7" ht="15.65" x14ac:dyDescent="0.25">
      <c r="A75" s="22" t="s">
        <v>43</v>
      </c>
      <c r="B75" s="19">
        <v>803</v>
      </c>
      <c r="C75" s="20" t="s">
        <v>4</v>
      </c>
      <c r="D75" s="20">
        <v>13</v>
      </c>
      <c r="E75" s="23" t="s">
        <v>292</v>
      </c>
      <c r="F75" s="20">
        <v>800</v>
      </c>
      <c r="G75" s="51">
        <f>4809+60</f>
        <v>4869</v>
      </c>
    </row>
    <row r="76" spans="1:7" ht="15.65" x14ac:dyDescent="0.25">
      <c r="A76" s="22" t="s">
        <v>98</v>
      </c>
      <c r="B76" s="21" t="s">
        <v>480</v>
      </c>
      <c r="C76" s="21" t="s">
        <v>13</v>
      </c>
      <c r="D76" s="21"/>
      <c r="E76" s="24"/>
      <c r="F76" s="21"/>
      <c r="G76" s="51">
        <f>G77</f>
        <v>370</v>
      </c>
    </row>
    <row r="77" spans="1:7" ht="15.65" x14ac:dyDescent="0.25">
      <c r="A77" s="22" t="s">
        <v>295</v>
      </c>
      <c r="B77" s="21" t="s">
        <v>480</v>
      </c>
      <c r="C77" s="21" t="s">
        <v>13</v>
      </c>
      <c r="D77" s="21" t="s">
        <v>293</v>
      </c>
      <c r="E77" s="24"/>
      <c r="F77" s="21"/>
      <c r="G77" s="51">
        <f>G78</f>
        <v>370</v>
      </c>
    </row>
    <row r="78" spans="1:7" ht="15.65" x14ac:dyDescent="0.25">
      <c r="A78" s="22" t="s">
        <v>77</v>
      </c>
      <c r="B78" s="21" t="s">
        <v>480</v>
      </c>
      <c r="C78" s="21" t="s">
        <v>13</v>
      </c>
      <c r="D78" s="21" t="s">
        <v>293</v>
      </c>
      <c r="E78" s="24" t="s">
        <v>279</v>
      </c>
      <c r="F78" s="21"/>
      <c r="G78" s="51">
        <f>G79</f>
        <v>370</v>
      </c>
    </row>
    <row r="79" spans="1:7" ht="15.65" x14ac:dyDescent="0.25">
      <c r="A79" s="22" t="s">
        <v>463</v>
      </c>
      <c r="B79" s="21" t="s">
        <v>480</v>
      </c>
      <c r="C79" s="21" t="s">
        <v>13</v>
      </c>
      <c r="D79" s="21" t="s">
        <v>293</v>
      </c>
      <c r="E79" s="24" t="s">
        <v>462</v>
      </c>
      <c r="F79" s="21"/>
      <c r="G79" s="51">
        <f>G80</f>
        <v>370</v>
      </c>
    </row>
    <row r="80" spans="1:7" ht="31.25" x14ac:dyDescent="0.25">
      <c r="A80" s="22" t="s">
        <v>88</v>
      </c>
      <c r="B80" s="21" t="s">
        <v>480</v>
      </c>
      <c r="C80" s="21" t="s">
        <v>13</v>
      </c>
      <c r="D80" s="21" t="s">
        <v>293</v>
      </c>
      <c r="E80" s="24" t="s">
        <v>462</v>
      </c>
      <c r="F80" s="21" t="s">
        <v>67</v>
      </c>
      <c r="G80" s="51">
        <f>352+18</f>
        <v>370</v>
      </c>
    </row>
    <row r="81" spans="1:7" ht="15.65" x14ac:dyDescent="0.25">
      <c r="A81" s="22" t="s">
        <v>99</v>
      </c>
      <c r="B81" s="19">
        <v>803</v>
      </c>
      <c r="C81" s="21" t="s">
        <v>16</v>
      </c>
      <c r="D81" s="21"/>
      <c r="E81" s="24"/>
      <c r="F81" s="21"/>
      <c r="G81" s="51">
        <f>G82+G86</f>
        <v>8000</v>
      </c>
    </row>
    <row r="82" spans="1:7" ht="15.65" x14ac:dyDescent="0.25">
      <c r="A82" s="22" t="s">
        <v>251</v>
      </c>
      <c r="B82" s="19">
        <v>803</v>
      </c>
      <c r="C82" s="21" t="s">
        <v>16</v>
      </c>
      <c r="D82" s="21" t="s">
        <v>6</v>
      </c>
      <c r="E82" s="24"/>
      <c r="F82" s="21"/>
      <c r="G82" s="51">
        <f>G83</f>
        <v>2500</v>
      </c>
    </row>
    <row r="83" spans="1:7" ht="15.65" x14ac:dyDescent="0.25">
      <c r="A83" s="22" t="s">
        <v>77</v>
      </c>
      <c r="B83" s="19">
        <v>803</v>
      </c>
      <c r="C83" s="21" t="s">
        <v>16</v>
      </c>
      <c r="D83" s="21" t="s">
        <v>6</v>
      </c>
      <c r="E83" s="24" t="s">
        <v>279</v>
      </c>
      <c r="F83" s="21"/>
      <c r="G83" s="51">
        <f>G84</f>
        <v>2500</v>
      </c>
    </row>
    <row r="84" spans="1:7" ht="46.9" x14ac:dyDescent="0.25">
      <c r="A84" s="22" t="s">
        <v>482</v>
      </c>
      <c r="B84" s="19">
        <v>803</v>
      </c>
      <c r="C84" s="21" t="s">
        <v>16</v>
      </c>
      <c r="D84" s="21" t="s">
        <v>6</v>
      </c>
      <c r="E84" s="24" t="s">
        <v>481</v>
      </c>
      <c r="F84" s="21"/>
      <c r="G84" s="51">
        <f>G85</f>
        <v>2500</v>
      </c>
    </row>
    <row r="85" spans="1:7" ht="31.25" x14ac:dyDescent="0.25">
      <c r="A85" s="22" t="s">
        <v>253</v>
      </c>
      <c r="B85" s="19">
        <v>803</v>
      </c>
      <c r="C85" s="21" t="s">
        <v>16</v>
      </c>
      <c r="D85" s="21" t="s">
        <v>6</v>
      </c>
      <c r="E85" s="24" t="s">
        <v>481</v>
      </c>
      <c r="F85" s="21" t="s">
        <v>250</v>
      </c>
      <c r="G85" s="51">
        <v>2500</v>
      </c>
    </row>
    <row r="86" spans="1:7" ht="15.65" x14ac:dyDescent="0.25">
      <c r="A86" s="22" t="s">
        <v>158</v>
      </c>
      <c r="B86" s="19">
        <v>803</v>
      </c>
      <c r="C86" s="21" t="s">
        <v>16</v>
      </c>
      <c r="D86" s="21" t="s">
        <v>9</v>
      </c>
      <c r="E86" s="24"/>
      <c r="F86" s="21"/>
      <c r="G86" s="51">
        <f>G87</f>
        <v>5500</v>
      </c>
    </row>
    <row r="87" spans="1:7" ht="15.65" x14ac:dyDescent="0.25">
      <c r="A87" s="22" t="s">
        <v>77</v>
      </c>
      <c r="B87" s="19">
        <v>803</v>
      </c>
      <c r="C87" s="21" t="s">
        <v>16</v>
      </c>
      <c r="D87" s="21" t="s">
        <v>9</v>
      </c>
      <c r="E87" s="24" t="s">
        <v>279</v>
      </c>
      <c r="F87" s="21"/>
      <c r="G87" s="51">
        <f>G88</f>
        <v>5500</v>
      </c>
    </row>
    <row r="88" spans="1:7" ht="15.65" x14ac:dyDescent="0.25">
      <c r="A88" s="22" t="s">
        <v>469</v>
      </c>
      <c r="B88" s="19">
        <v>803</v>
      </c>
      <c r="C88" s="21" t="s">
        <v>16</v>
      </c>
      <c r="D88" s="21" t="s">
        <v>9</v>
      </c>
      <c r="E88" s="24" t="s">
        <v>468</v>
      </c>
      <c r="F88" s="21"/>
      <c r="G88" s="51">
        <f>G89</f>
        <v>5500</v>
      </c>
    </row>
    <row r="89" spans="1:7" ht="15.65" x14ac:dyDescent="0.25">
      <c r="A89" s="22" t="s">
        <v>43</v>
      </c>
      <c r="B89" s="19">
        <v>803</v>
      </c>
      <c r="C89" s="21" t="s">
        <v>16</v>
      </c>
      <c r="D89" s="21" t="s">
        <v>9</v>
      </c>
      <c r="E89" s="24" t="s">
        <v>468</v>
      </c>
      <c r="F89" s="21" t="s">
        <v>54</v>
      </c>
      <c r="G89" s="51">
        <f>5500</f>
        <v>5500</v>
      </c>
    </row>
    <row r="90" spans="1:7" s="5" customFormat="1" ht="31.25" x14ac:dyDescent="0.25">
      <c r="A90" s="26" t="s">
        <v>96</v>
      </c>
      <c r="B90" s="16">
        <v>805</v>
      </c>
      <c r="C90" s="20"/>
      <c r="D90" s="17"/>
      <c r="E90" s="17"/>
      <c r="F90" s="17"/>
      <c r="G90" s="52">
        <f>G91+G166+G175+G203+G230+G236+G249+G262+G269+G294</f>
        <v>524934.00000000012</v>
      </c>
    </row>
    <row r="91" spans="1:7" ht="15.65" x14ac:dyDescent="0.25">
      <c r="A91" s="22" t="s">
        <v>94</v>
      </c>
      <c r="B91" s="19">
        <v>805</v>
      </c>
      <c r="C91" s="20" t="s">
        <v>4</v>
      </c>
      <c r="D91" s="20"/>
      <c r="E91" s="20"/>
      <c r="F91" s="20"/>
      <c r="G91" s="51">
        <f>G92+G110+G114+G118</f>
        <v>87233.4</v>
      </c>
    </row>
    <row r="92" spans="1:7" ht="31.25" x14ac:dyDescent="0.25">
      <c r="A92" s="22" t="s">
        <v>14</v>
      </c>
      <c r="B92" s="19">
        <v>805</v>
      </c>
      <c r="C92" s="20" t="s">
        <v>4</v>
      </c>
      <c r="D92" s="20" t="s">
        <v>13</v>
      </c>
      <c r="E92" s="20"/>
      <c r="F92" s="20"/>
      <c r="G92" s="51">
        <f>G103+G93+G98</f>
        <v>35405.300000000003</v>
      </c>
    </row>
    <row r="93" spans="1:7" ht="46.9" x14ac:dyDescent="0.25">
      <c r="A93" s="22" t="s">
        <v>164</v>
      </c>
      <c r="B93" s="19">
        <v>805</v>
      </c>
      <c r="C93" s="20" t="s">
        <v>4</v>
      </c>
      <c r="D93" s="20" t="s">
        <v>13</v>
      </c>
      <c r="E93" s="24" t="s">
        <v>304</v>
      </c>
      <c r="F93" s="20"/>
      <c r="G93" s="51">
        <f>G94</f>
        <v>160</v>
      </c>
    </row>
    <row r="94" spans="1:7" ht="31.25" x14ac:dyDescent="0.25">
      <c r="A94" s="22" t="s">
        <v>207</v>
      </c>
      <c r="B94" s="19">
        <v>805</v>
      </c>
      <c r="C94" s="20" t="s">
        <v>4</v>
      </c>
      <c r="D94" s="20" t="s">
        <v>13</v>
      </c>
      <c r="E94" s="24" t="s">
        <v>305</v>
      </c>
      <c r="F94" s="20"/>
      <c r="G94" s="51">
        <f>G95</f>
        <v>160</v>
      </c>
    </row>
    <row r="95" spans="1:7" ht="31.25" x14ac:dyDescent="0.25">
      <c r="A95" s="22" t="s">
        <v>208</v>
      </c>
      <c r="B95" s="19">
        <v>805</v>
      </c>
      <c r="C95" s="20" t="s">
        <v>4</v>
      </c>
      <c r="D95" s="20" t="s">
        <v>13</v>
      </c>
      <c r="E95" s="24" t="s">
        <v>306</v>
      </c>
      <c r="F95" s="20"/>
      <c r="G95" s="51">
        <f>G96+G97</f>
        <v>160</v>
      </c>
    </row>
    <row r="96" spans="1:7" ht="62.5" x14ac:dyDescent="0.25">
      <c r="A96" s="22" t="s">
        <v>42</v>
      </c>
      <c r="B96" s="19">
        <v>805</v>
      </c>
      <c r="C96" s="20" t="s">
        <v>4</v>
      </c>
      <c r="D96" s="20" t="s">
        <v>13</v>
      </c>
      <c r="E96" s="24" t="s">
        <v>306</v>
      </c>
      <c r="F96" s="20">
        <v>100</v>
      </c>
      <c r="G96" s="51">
        <f>115.2+34.8</f>
        <v>150</v>
      </c>
    </row>
    <row r="97" spans="1:7" ht="31.25" x14ac:dyDescent="0.25">
      <c r="A97" s="22" t="s">
        <v>88</v>
      </c>
      <c r="B97" s="19">
        <v>805</v>
      </c>
      <c r="C97" s="20" t="s">
        <v>4</v>
      </c>
      <c r="D97" s="20" t="s">
        <v>13</v>
      </c>
      <c r="E97" s="24" t="s">
        <v>306</v>
      </c>
      <c r="F97" s="20">
        <v>200</v>
      </c>
      <c r="G97" s="51">
        <v>10</v>
      </c>
    </row>
    <row r="98" spans="1:7" ht="31.25" x14ac:dyDescent="0.25">
      <c r="A98" s="27" t="s">
        <v>209</v>
      </c>
      <c r="B98" s="19">
        <v>805</v>
      </c>
      <c r="C98" s="20" t="s">
        <v>4</v>
      </c>
      <c r="D98" s="20" t="s">
        <v>13</v>
      </c>
      <c r="E98" s="24" t="s">
        <v>307</v>
      </c>
      <c r="F98" s="20"/>
      <c r="G98" s="51">
        <f>G99</f>
        <v>2.5</v>
      </c>
    </row>
    <row r="99" spans="1:7" ht="31.25" x14ac:dyDescent="0.25">
      <c r="A99" s="27" t="s">
        <v>210</v>
      </c>
      <c r="B99" s="19">
        <v>805</v>
      </c>
      <c r="C99" s="20" t="s">
        <v>4</v>
      </c>
      <c r="D99" s="20" t="s">
        <v>13</v>
      </c>
      <c r="E99" s="24" t="s">
        <v>308</v>
      </c>
      <c r="F99" s="20"/>
      <c r="G99" s="51">
        <f>G100</f>
        <v>2.5</v>
      </c>
    </row>
    <row r="100" spans="1:7" ht="31.25" x14ac:dyDescent="0.25">
      <c r="A100" s="27" t="s">
        <v>211</v>
      </c>
      <c r="B100" s="19">
        <v>805</v>
      </c>
      <c r="C100" s="20" t="s">
        <v>4</v>
      </c>
      <c r="D100" s="20" t="s">
        <v>13</v>
      </c>
      <c r="E100" s="24" t="s">
        <v>309</v>
      </c>
      <c r="F100" s="20"/>
      <c r="G100" s="51">
        <f>G101</f>
        <v>2.5</v>
      </c>
    </row>
    <row r="101" spans="1:7" ht="62.5" x14ac:dyDescent="0.25">
      <c r="A101" s="22" t="s">
        <v>131</v>
      </c>
      <c r="B101" s="19">
        <v>805</v>
      </c>
      <c r="C101" s="20" t="s">
        <v>4</v>
      </c>
      <c r="D101" s="20" t="s">
        <v>13</v>
      </c>
      <c r="E101" s="24" t="s">
        <v>310</v>
      </c>
      <c r="F101" s="20"/>
      <c r="G101" s="51">
        <f>G102</f>
        <v>2.5</v>
      </c>
    </row>
    <row r="102" spans="1:7" ht="62.5" x14ac:dyDescent="0.25">
      <c r="A102" s="22" t="s">
        <v>42</v>
      </c>
      <c r="B102" s="19">
        <v>805</v>
      </c>
      <c r="C102" s="20" t="s">
        <v>4</v>
      </c>
      <c r="D102" s="20" t="s">
        <v>13</v>
      </c>
      <c r="E102" s="24" t="s">
        <v>310</v>
      </c>
      <c r="F102" s="20">
        <v>100</v>
      </c>
      <c r="G102" s="51">
        <f>1.9+0.6</f>
        <v>2.5</v>
      </c>
    </row>
    <row r="103" spans="1:7" ht="15.65" x14ac:dyDescent="0.25">
      <c r="A103" s="22" t="s">
        <v>77</v>
      </c>
      <c r="B103" s="19">
        <v>805</v>
      </c>
      <c r="C103" s="20" t="s">
        <v>4</v>
      </c>
      <c r="D103" s="20" t="s">
        <v>13</v>
      </c>
      <c r="E103" s="23" t="s">
        <v>279</v>
      </c>
      <c r="F103" s="20"/>
      <c r="G103" s="51">
        <f>G104+G108</f>
        <v>35242.800000000003</v>
      </c>
    </row>
    <row r="104" spans="1:7" ht="15.65" x14ac:dyDescent="0.25">
      <c r="A104" s="22" t="s">
        <v>10</v>
      </c>
      <c r="B104" s="19">
        <v>805</v>
      </c>
      <c r="C104" s="20" t="s">
        <v>4</v>
      </c>
      <c r="D104" s="20" t="s">
        <v>13</v>
      </c>
      <c r="E104" s="23" t="s">
        <v>281</v>
      </c>
      <c r="F104" s="20"/>
      <c r="G104" s="51">
        <f>G105+G106+G107</f>
        <v>34879.5</v>
      </c>
    </row>
    <row r="105" spans="1:7" ht="62.5" x14ac:dyDescent="0.25">
      <c r="A105" s="22" t="s">
        <v>42</v>
      </c>
      <c r="B105" s="19">
        <v>805</v>
      </c>
      <c r="C105" s="20" t="s">
        <v>4</v>
      </c>
      <c r="D105" s="20" t="s">
        <v>13</v>
      </c>
      <c r="E105" s="23" t="s">
        <v>281</v>
      </c>
      <c r="F105" s="20">
        <v>100</v>
      </c>
      <c r="G105" s="51">
        <f>18142.3+84.4+5590.8+4634.4</f>
        <v>28451.9</v>
      </c>
    </row>
    <row r="106" spans="1:7" ht="31.25" x14ac:dyDescent="0.25">
      <c r="A106" s="22" t="s">
        <v>88</v>
      </c>
      <c r="B106" s="19">
        <v>805</v>
      </c>
      <c r="C106" s="20" t="s">
        <v>4</v>
      </c>
      <c r="D106" s="20" t="s">
        <v>13</v>
      </c>
      <c r="E106" s="23" t="s">
        <v>281</v>
      </c>
      <c r="F106" s="20">
        <v>200</v>
      </c>
      <c r="G106" s="51">
        <f>5751.5+455.5</f>
        <v>6207</v>
      </c>
    </row>
    <row r="107" spans="1:7" ht="15.65" x14ac:dyDescent="0.25">
      <c r="A107" s="22" t="s">
        <v>43</v>
      </c>
      <c r="B107" s="19">
        <v>805</v>
      </c>
      <c r="C107" s="20" t="s">
        <v>4</v>
      </c>
      <c r="D107" s="20" t="s">
        <v>13</v>
      </c>
      <c r="E107" s="23" t="s">
        <v>281</v>
      </c>
      <c r="F107" s="20">
        <v>800</v>
      </c>
      <c r="G107" s="51">
        <v>220.6</v>
      </c>
    </row>
    <row r="108" spans="1:7" ht="32.950000000000003" customHeight="1" x14ac:dyDescent="0.25">
      <c r="A108" s="28" t="s">
        <v>272</v>
      </c>
      <c r="B108" s="19">
        <v>805</v>
      </c>
      <c r="C108" s="20" t="s">
        <v>4</v>
      </c>
      <c r="D108" s="20" t="s">
        <v>13</v>
      </c>
      <c r="E108" s="24" t="s">
        <v>311</v>
      </c>
      <c r="F108" s="20"/>
      <c r="G108" s="51">
        <f>G109</f>
        <v>363.3</v>
      </c>
    </row>
    <row r="109" spans="1:7" ht="62.5" x14ac:dyDescent="0.25">
      <c r="A109" s="22" t="s">
        <v>42</v>
      </c>
      <c r="B109" s="19">
        <v>805</v>
      </c>
      <c r="C109" s="20" t="s">
        <v>4</v>
      </c>
      <c r="D109" s="20" t="s">
        <v>13</v>
      </c>
      <c r="E109" s="24" t="s">
        <v>311</v>
      </c>
      <c r="F109" s="20">
        <v>100</v>
      </c>
      <c r="G109" s="51">
        <f>279+84.3</f>
        <v>363.3</v>
      </c>
    </row>
    <row r="110" spans="1:7" ht="15.65" x14ac:dyDescent="0.25">
      <c r="A110" s="22" t="s">
        <v>55</v>
      </c>
      <c r="B110" s="19">
        <v>805</v>
      </c>
      <c r="C110" s="20" t="s">
        <v>4</v>
      </c>
      <c r="D110" s="21" t="s">
        <v>16</v>
      </c>
      <c r="E110" s="21"/>
      <c r="F110" s="20"/>
      <c r="G110" s="51">
        <f>G111</f>
        <v>4.1000000000000085</v>
      </c>
    </row>
    <row r="111" spans="1:7" ht="15.65" x14ac:dyDescent="0.25">
      <c r="A111" s="22" t="s">
        <v>77</v>
      </c>
      <c r="B111" s="19">
        <v>805</v>
      </c>
      <c r="C111" s="20" t="s">
        <v>4</v>
      </c>
      <c r="D111" s="21" t="s">
        <v>16</v>
      </c>
      <c r="E111" s="24" t="s">
        <v>279</v>
      </c>
      <c r="F111" s="20"/>
      <c r="G111" s="51">
        <f>G112</f>
        <v>4.1000000000000085</v>
      </c>
    </row>
    <row r="112" spans="1:7" ht="46.9" x14ac:dyDescent="0.25">
      <c r="A112" s="22" t="s">
        <v>123</v>
      </c>
      <c r="B112" s="19">
        <v>805</v>
      </c>
      <c r="C112" s="20" t="s">
        <v>4</v>
      </c>
      <c r="D112" s="21" t="s">
        <v>16</v>
      </c>
      <c r="E112" s="23" t="s">
        <v>312</v>
      </c>
      <c r="F112" s="20"/>
      <c r="G112" s="51">
        <f>G113</f>
        <v>4.1000000000000085</v>
      </c>
    </row>
    <row r="113" spans="1:7" ht="31.25" x14ac:dyDescent="0.25">
      <c r="A113" s="22" t="s">
        <v>88</v>
      </c>
      <c r="B113" s="19">
        <v>805</v>
      </c>
      <c r="C113" s="20" t="s">
        <v>4</v>
      </c>
      <c r="D113" s="21" t="s">
        <v>16</v>
      </c>
      <c r="E113" s="23" t="s">
        <v>312</v>
      </c>
      <c r="F113" s="20">
        <v>200</v>
      </c>
      <c r="G113" s="51">
        <f>70.7-66.6</f>
        <v>4.1000000000000085</v>
      </c>
    </row>
    <row r="114" spans="1:7" ht="15.65" x14ac:dyDescent="0.25">
      <c r="A114" s="22" t="s">
        <v>15</v>
      </c>
      <c r="B114" s="19">
        <v>805</v>
      </c>
      <c r="C114" s="20" t="s">
        <v>4</v>
      </c>
      <c r="D114" s="20">
        <v>11</v>
      </c>
      <c r="E114" s="20"/>
      <c r="F114" s="20"/>
      <c r="G114" s="51">
        <f>G115</f>
        <v>1.4999999999999858</v>
      </c>
    </row>
    <row r="115" spans="1:7" ht="15.65" x14ac:dyDescent="0.25">
      <c r="A115" s="22" t="s">
        <v>77</v>
      </c>
      <c r="B115" s="19">
        <v>805</v>
      </c>
      <c r="C115" s="20" t="s">
        <v>4</v>
      </c>
      <c r="D115" s="20">
        <v>11</v>
      </c>
      <c r="E115" s="23" t="s">
        <v>279</v>
      </c>
      <c r="F115" s="20"/>
      <c r="G115" s="51">
        <f>G116</f>
        <v>1.4999999999999858</v>
      </c>
    </row>
    <row r="116" spans="1:7" ht="15.65" x14ac:dyDescent="0.25">
      <c r="A116" s="22" t="s">
        <v>15</v>
      </c>
      <c r="B116" s="19">
        <v>805</v>
      </c>
      <c r="C116" s="20" t="s">
        <v>4</v>
      </c>
      <c r="D116" s="20">
        <v>11</v>
      </c>
      <c r="E116" s="23" t="s">
        <v>313</v>
      </c>
      <c r="F116" s="20"/>
      <c r="G116" s="51">
        <f>G117</f>
        <v>1.4999999999999858</v>
      </c>
    </row>
    <row r="117" spans="1:7" ht="15.65" x14ac:dyDescent="0.25">
      <c r="A117" s="22" t="s">
        <v>43</v>
      </c>
      <c r="B117" s="19">
        <v>805</v>
      </c>
      <c r="C117" s="20" t="s">
        <v>4</v>
      </c>
      <c r="D117" s="20">
        <v>11</v>
      </c>
      <c r="E117" s="23" t="s">
        <v>313</v>
      </c>
      <c r="F117" s="20">
        <v>800</v>
      </c>
      <c r="G117" s="51">
        <f>354.7-300-53.2</f>
        <v>1.4999999999999858</v>
      </c>
    </row>
    <row r="118" spans="1:7" ht="15.65" x14ac:dyDescent="0.25">
      <c r="A118" s="22" t="s">
        <v>11</v>
      </c>
      <c r="B118" s="19">
        <v>805</v>
      </c>
      <c r="C118" s="20" t="s">
        <v>4</v>
      </c>
      <c r="D118" s="20">
        <v>13</v>
      </c>
      <c r="E118" s="20"/>
      <c r="F118" s="20"/>
      <c r="G118" s="51">
        <f>G119+G125+G128+G132</f>
        <v>51822.5</v>
      </c>
    </row>
    <row r="119" spans="1:7" ht="31.25" x14ac:dyDescent="0.25">
      <c r="A119" s="22" t="s">
        <v>181</v>
      </c>
      <c r="B119" s="19">
        <v>805</v>
      </c>
      <c r="C119" s="20" t="s">
        <v>4</v>
      </c>
      <c r="D119" s="20">
        <v>13</v>
      </c>
      <c r="E119" s="24" t="s">
        <v>314</v>
      </c>
      <c r="F119" s="20"/>
      <c r="G119" s="51">
        <f>G120</f>
        <v>1986</v>
      </c>
    </row>
    <row r="120" spans="1:7" ht="31.25" x14ac:dyDescent="0.25">
      <c r="A120" s="22" t="s">
        <v>182</v>
      </c>
      <c r="B120" s="19">
        <v>805</v>
      </c>
      <c r="C120" s="20" t="s">
        <v>4</v>
      </c>
      <c r="D120" s="20">
        <v>13</v>
      </c>
      <c r="E120" s="24" t="s">
        <v>315</v>
      </c>
      <c r="F120" s="20"/>
      <c r="G120" s="51">
        <f>G121</f>
        <v>1986</v>
      </c>
    </row>
    <row r="121" spans="1:7" ht="46.9" x14ac:dyDescent="0.25">
      <c r="A121" s="22" t="s">
        <v>183</v>
      </c>
      <c r="B121" s="19">
        <v>805</v>
      </c>
      <c r="C121" s="20" t="s">
        <v>4</v>
      </c>
      <c r="D121" s="20">
        <v>13</v>
      </c>
      <c r="E121" s="24" t="s">
        <v>316</v>
      </c>
      <c r="F121" s="20"/>
      <c r="G121" s="51">
        <f>G122</f>
        <v>1986</v>
      </c>
    </row>
    <row r="122" spans="1:7" ht="31.25" x14ac:dyDescent="0.25">
      <c r="A122" s="22" t="s">
        <v>184</v>
      </c>
      <c r="B122" s="19">
        <v>805</v>
      </c>
      <c r="C122" s="20" t="s">
        <v>4</v>
      </c>
      <c r="D122" s="20">
        <v>13</v>
      </c>
      <c r="E122" s="24" t="s">
        <v>317</v>
      </c>
      <c r="F122" s="21"/>
      <c r="G122" s="51">
        <f>G123+G124</f>
        <v>1986</v>
      </c>
    </row>
    <row r="123" spans="1:7" ht="62.5" x14ac:dyDescent="0.25">
      <c r="A123" s="22" t="s">
        <v>42</v>
      </c>
      <c r="B123" s="19">
        <v>805</v>
      </c>
      <c r="C123" s="20" t="s">
        <v>4</v>
      </c>
      <c r="D123" s="20">
        <v>13</v>
      </c>
      <c r="E123" s="24" t="s">
        <v>317</v>
      </c>
      <c r="F123" s="21">
        <v>100</v>
      </c>
      <c r="G123" s="51">
        <f>1476+446+10</f>
        <v>1932</v>
      </c>
    </row>
    <row r="124" spans="1:7" ht="31.25" x14ac:dyDescent="0.25">
      <c r="A124" s="22" t="s">
        <v>88</v>
      </c>
      <c r="B124" s="19">
        <v>805</v>
      </c>
      <c r="C124" s="20" t="s">
        <v>4</v>
      </c>
      <c r="D124" s="20">
        <v>13</v>
      </c>
      <c r="E124" s="24" t="s">
        <v>317</v>
      </c>
      <c r="F124" s="21">
        <v>200</v>
      </c>
      <c r="G124" s="51">
        <v>54</v>
      </c>
    </row>
    <row r="125" spans="1:7" ht="46.9" x14ac:dyDescent="0.25">
      <c r="A125" s="22" t="s">
        <v>254</v>
      </c>
      <c r="B125" s="19">
        <v>805</v>
      </c>
      <c r="C125" s="20" t="s">
        <v>4</v>
      </c>
      <c r="D125" s="20">
        <v>13</v>
      </c>
      <c r="E125" s="24" t="s">
        <v>318</v>
      </c>
      <c r="F125" s="21"/>
      <c r="G125" s="51">
        <f>G126+G127</f>
        <v>6711</v>
      </c>
    </row>
    <row r="126" spans="1:7" ht="31.25" x14ac:dyDescent="0.25">
      <c r="A126" s="22" t="s">
        <v>88</v>
      </c>
      <c r="B126" s="19">
        <v>805</v>
      </c>
      <c r="C126" s="20" t="s">
        <v>4</v>
      </c>
      <c r="D126" s="20">
        <v>13</v>
      </c>
      <c r="E126" s="24" t="s">
        <v>318</v>
      </c>
      <c r="F126" s="21" t="s">
        <v>67</v>
      </c>
      <c r="G126" s="51">
        <v>3695</v>
      </c>
    </row>
    <row r="127" spans="1:7" ht="15.65" x14ac:dyDescent="0.25">
      <c r="A127" s="22" t="s">
        <v>46</v>
      </c>
      <c r="B127" s="19">
        <v>805</v>
      </c>
      <c r="C127" s="20" t="s">
        <v>4</v>
      </c>
      <c r="D127" s="20">
        <v>13</v>
      </c>
      <c r="E127" s="24" t="s">
        <v>318</v>
      </c>
      <c r="F127" s="21" t="s">
        <v>47</v>
      </c>
      <c r="G127" s="51">
        <v>3016</v>
      </c>
    </row>
    <row r="128" spans="1:7" ht="46.9" x14ac:dyDescent="0.25">
      <c r="A128" s="22" t="s">
        <v>160</v>
      </c>
      <c r="B128" s="19">
        <v>805</v>
      </c>
      <c r="C128" s="20" t="s">
        <v>4</v>
      </c>
      <c r="D128" s="20">
        <v>13</v>
      </c>
      <c r="E128" s="24" t="s">
        <v>282</v>
      </c>
      <c r="F128" s="20"/>
      <c r="G128" s="51">
        <f>G129</f>
        <v>118.7</v>
      </c>
    </row>
    <row r="129" spans="1:7" ht="46.9" x14ac:dyDescent="0.25">
      <c r="A129" s="22" t="s">
        <v>179</v>
      </c>
      <c r="B129" s="19">
        <v>805</v>
      </c>
      <c r="C129" s="20" t="s">
        <v>4</v>
      </c>
      <c r="D129" s="20">
        <v>13</v>
      </c>
      <c r="E129" s="24" t="s">
        <v>283</v>
      </c>
      <c r="F129" s="20"/>
      <c r="G129" s="51">
        <f>G130</f>
        <v>118.7</v>
      </c>
    </row>
    <row r="130" spans="1:7" ht="31.25" x14ac:dyDescent="0.25">
      <c r="A130" s="22" t="s">
        <v>180</v>
      </c>
      <c r="B130" s="19">
        <v>805</v>
      </c>
      <c r="C130" s="20" t="s">
        <v>4</v>
      </c>
      <c r="D130" s="20">
        <v>13</v>
      </c>
      <c r="E130" s="24" t="s">
        <v>284</v>
      </c>
      <c r="F130" s="20"/>
      <c r="G130" s="51">
        <f>G131</f>
        <v>118.7</v>
      </c>
    </row>
    <row r="131" spans="1:7" ht="31.25" x14ac:dyDescent="0.25">
      <c r="A131" s="22" t="s">
        <v>88</v>
      </c>
      <c r="B131" s="19">
        <v>805</v>
      </c>
      <c r="C131" s="20" t="s">
        <v>4</v>
      </c>
      <c r="D131" s="20">
        <v>13</v>
      </c>
      <c r="E131" s="24" t="s">
        <v>284</v>
      </c>
      <c r="F131" s="20">
        <v>200</v>
      </c>
      <c r="G131" s="51">
        <v>118.7</v>
      </c>
    </row>
    <row r="132" spans="1:7" ht="15.65" x14ac:dyDescent="0.25">
      <c r="A132" s="22" t="s">
        <v>77</v>
      </c>
      <c r="B132" s="19">
        <v>805</v>
      </c>
      <c r="C132" s="20" t="s">
        <v>4</v>
      </c>
      <c r="D132" s="20">
        <v>13</v>
      </c>
      <c r="E132" s="23" t="s">
        <v>279</v>
      </c>
      <c r="F132" s="20"/>
      <c r="G132" s="51">
        <f>G133+G135+G138+G141+G143+G145+G147+G150+G164+G154+G157+G159+G152</f>
        <v>43006.8</v>
      </c>
    </row>
    <row r="133" spans="1:7" ht="15.65" x14ac:dyDescent="0.25">
      <c r="A133" s="22" t="s">
        <v>38</v>
      </c>
      <c r="B133" s="19">
        <v>805</v>
      </c>
      <c r="C133" s="20" t="s">
        <v>4</v>
      </c>
      <c r="D133" s="20">
        <v>13</v>
      </c>
      <c r="E133" s="23" t="s">
        <v>285</v>
      </c>
      <c r="F133" s="20"/>
      <c r="G133" s="51">
        <f>G134</f>
        <v>209.8</v>
      </c>
    </row>
    <row r="134" spans="1:7" ht="15.65" x14ac:dyDescent="0.25">
      <c r="A134" s="22" t="s">
        <v>43</v>
      </c>
      <c r="B134" s="19">
        <v>805</v>
      </c>
      <c r="C134" s="20" t="s">
        <v>4</v>
      </c>
      <c r="D134" s="20">
        <v>13</v>
      </c>
      <c r="E134" s="23" t="s">
        <v>285</v>
      </c>
      <c r="F134" s="20">
        <v>800</v>
      </c>
      <c r="G134" s="51">
        <v>209.8</v>
      </c>
    </row>
    <row r="135" spans="1:7" ht="46.9" x14ac:dyDescent="0.25">
      <c r="A135" s="29" t="s">
        <v>124</v>
      </c>
      <c r="B135" s="19">
        <v>805</v>
      </c>
      <c r="C135" s="20" t="s">
        <v>4</v>
      </c>
      <c r="D135" s="20">
        <v>13</v>
      </c>
      <c r="E135" s="23" t="s">
        <v>319</v>
      </c>
      <c r="F135" s="20"/>
      <c r="G135" s="51">
        <f>G136+G137</f>
        <v>749.5</v>
      </c>
    </row>
    <row r="136" spans="1:7" ht="62.5" x14ac:dyDescent="0.25">
      <c r="A136" s="22" t="s">
        <v>42</v>
      </c>
      <c r="B136" s="19">
        <v>805</v>
      </c>
      <c r="C136" s="20" t="s">
        <v>4</v>
      </c>
      <c r="D136" s="20">
        <v>13</v>
      </c>
      <c r="E136" s="23" t="s">
        <v>319</v>
      </c>
      <c r="F136" s="20">
        <v>100</v>
      </c>
      <c r="G136" s="51">
        <f>540+163+5</f>
        <v>708</v>
      </c>
    </row>
    <row r="137" spans="1:7" ht="31.25" x14ac:dyDescent="0.25">
      <c r="A137" s="22" t="s">
        <v>88</v>
      </c>
      <c r="B137" s="19">
        <v>805</v>
      </c>
      <c r="C137" s="20" t="s">
        <v>4</v>
      </c>
      <c r="D137" s="20">
        <v>13</v>
      </c>
      <c r="E137" s="23" t="s">
        <v>319</v>
      </c>
      <c r="F137" s="20">
        <v>200</v>
      </c>
      <c r="G137" s="51">
        <v>41.5</v>
      </c>
    </row>
    <row r="138" spans="1:7" ht="31.25" x14ac:dyDescent="0.25">
      <c r="A138" s="30" t="s">
        <v>255</v>
      </c>
      <c r="B138" s="19">
        <v>805</v>
      </c>
      <c r="C138" s="20" t="s">
        <v>4</v>
      </c>
      <c r="D138" s="20">
        <v>13</v>
      </c>
      <c r="E138" s="23" t="s">
        <v>320</v>
      </c>
      <c r="F138" s="20"/>
      <c r="G138" s="51">
        <f>G140+G139</f>
        <v>378.6</v>
      </c>
    </row>
    <row r="139" spans="1:7" ht="62.5" x14ac:dyDescent="0.25">
      <c r="A139" s="22" t="s">
        <v>42</v>
      </c>
      <c r="B139" s="19">
        <v>805</v>
      </c>
      <c r="C139" s="20" t="s">
        <v>4</v>
      </c>
      <c r="D139" s="20">
        <v>13</v>
      </c>
      <c r="E139" s="23" t="s">
        <v>320</v>
      </c>
      <c r="F139" s="20">
        <v>100</v>
      </c>
      <c r="G139" s="51">
        <f>286+86.5</f>
        <v>372.5</v>
      </c>
    </row>
    <row r="140" spans="1:7" ht="31.25" x14ac:dyDescent="0.25">
      <c r="A140" s="22" t="s">
        <v>88</v>
      </c>
      <c r="B140" s="19">
        <v>805</v>
      </c>
      <c r="C140" s="20" t="s">
        <v>4</v>
      </c>
      <c r="D140" s="20">
        <v>13</v>
      </c>
      <c r="E140" s="23" t="s">
        <v>320</v>
      </c>
      <c r="F140" s="20">
        <v>200</v>
      </c>
      <c r="G140" s="51">
        <v>6.1</v>
      </c>
    </row>
    <row r="141" spans="1:7" ht="31.25" x14ac:dyDescent="0.25">
      <c r="A141" s="22" t="s">
        <v>125</v>
      </c>
      <c r="B141" s="19">
        <v>805</v>
      </c>
      <c r="C141" s="20" t="s">
        <v>4</v>
      </c>
      <c r="D141" s="20">
        <v>13</v>
      </c>
      <c r="E141" s="24" t="s">
        <v>321</v>
      </c>
      <c r="F141" s="21"/>
      <c r="G141" s="51">
        <f>G142</f>
        <v>157.5</v>
      </c>
    </row>
    <row r="142" spans="1:7" ht="31.25" x14ac:dyDescent="0.25">
      <c r="A142" s="22" t="s">
        <v>88</v>
      </c>
      <c r="B142" s="19">
        <v>805</v>
      </c>
      <c r="C142" s="20" t="s">
        <v>4</v>
      </c>
      <c r="D142" s="20">
        <v>13</v>
      </c>
      <c r="E142" s="24" t="s">
        <v>321</v>
      </c>
      <c r="F142" s="21" t="s">
        <v>67</v>
      </c>
      <c r="G142" s="51">
        <v>157.5</v>
      </c>
    </row>
    <row r="143" spans="1:7" ht="46.9" x14ac:dyDescent="0.25">
      <c r="A143" s="22" t="s">
        <v>126</v>
      </c>
      <c r="B143" s="19">
        <v>805</v>
      </c>
      <c r="C143" s="20" t="s">
        <v>4</v>
      </c>
      <c r="D143" s="20">
        <v>13</v>
      </c>
      <c r="E143" s="23" t="s">
        <v>322</v>
      </c>
      <c r="F143" s="20"/>
      <c r="G143" s="51">
        <f>G144</f>
        <v>0.5</v>
      </c>
    </row>
    <row r="144" spans="1:7" ht="62.5" x14ac:dyDescent="0.25">
      <c r="A144" s="22" t="s">
        <v>42</v>
      </c>
      <c r="B144" s="19">
        <v>805</v>
      </c>
      <c r="C144" s="20" t="s">
        <v>4</v>
      </c>
      <c r="D144" s="20">
        <v>13</v>
      </c>
      <c r="E144" s="23" t="s">
        <v>322</v>
      </c>
      <c r="F144" s="20">
        <v>100</v>
      </c>
      <c r="G144" s="51">
        <f>0.4+0.1</f>
        <v>0.5</v>
      </c>
    </row>
    <row r="145" spans="1:7" ht="78.150000000000006" x14ac:dyDescent="0.25">
      <c r="A145" s="22" t="s">
        <v>147</v>
      </c>
      <c r="B145" s="19">
        <v>805</v>
      </c>
      <c r="C145" s="20" t="s">
        <v>4</v>
      </c>
      <c r="D145" s="20">
        <v>13</v>
      </c>
      <c r="E145" s="24" t="s">
        <v>323</v>
      </c>
      <c r="F145" s="21"/>
      <c r="G145" s="51">
        <f>G146</f>
        <v>3874.1</v>
      </c>
    </row>
    <row r="146" spans="1:7" ht="31.25" x14ac:dyDescent="0.25">
      <c r="A146" s="22" t="s">
        <v>44</v>
      </c>
      <c r="B146" s="19">
        <v>805</v>
      </c>
      <c r="C146" s="20" t="s">
        <v>4</v>
      </c>
      <c r="D146" s="20">
        <v>13</v>
      </c>
      <c r="E146" s="24" t="s">
        <v>323</v>
      </c>
      <c r="F146" s="21" t="s">
        <v>71</v>
      </c>
      <c r="G146" s="51">
        <v>3874.1</v>
      </c>
    </row>
    <row r="147" spans="1:7" ht="35.35" customHeight="1" x14ac:dyDescent="0.25">
      <c r="A147" s="22" t="s">
        <v>73</v>
      </c>
      <c r="B147" s="19">
        <v>805</v>
      </c>
      <c r="C147" s="20" t="s">
        <v>4</v>
      </c>
      <c r="D147" s="20">
        <v>13</v>
      </c>
      <c r="E147" s="24" t="s">
        <v>324</v>
      </c>
      <c r="F147" s="20"/>
      <c r="G147" s="51">
        <f>G148+G149</f>
        <v>1030.5999999999999</v>
      </c>
    </row>
    <row r="148" spans="1:7" ht="62.5" x14ac:dyDescent="0.25">
      <c r="A148" s="22" t="s">
        <v>42</v>
      </c>
      <c r="B148" s="19">
        <v>805</v>
      </c>
      <c r="C148" s="20" t="s">
        <v>4</v>
      </c>
      <c r="D148" s="20">
        <v>13</v>
      </c>
      <c r="E148" s="24" t="s">
        <v>324</v>
      </c>
      <c r="F148" s="21">
        <v>100</v>
      </c>
      <c r="G148" s="51">
        <f>600.2+181.3+3.6</f>
        <v>785.1</v>
      </c>
    </row>
    <row r="149" spans="1:7" ht="31.25" x14ac:dyDescent="0.25">
      <c r="A149" s="22" t="s">
        <v>88</v>
      </c>
      <c r="B149" s="19">
        <v>805</v>
      </c>
      <c r="C149" s="20" t="s">
        <v>4</v>
      </c>
      <c r="D149" s="20">
        <v>13</v>
      </c>
      <c r="E149" s="24" t="s">
        <v>324</v>
      </c>
      <c r="F149" s="21">
        <v>200</v>
      </c>
      <c r="G149" s="51">
        <f>28.1+217.4</f>
        <v>245.5</v>
      </c>
    </row>
    <row r="150" spans="1:7" ht="15.65" x14ac:dyDescent="0.25">
      <c r="A150" s="22" t="s">
        <v>74</v>
      </c>
      <c r="B150" s="19">
        <v>805</v>
      </c>
      <c r="C150" s="20" t="s">
        <v>4</v>
      </c>
      <c r="D150" s="20">
        <v>13</v>
      </c>
      <c r="E150" s="24" t="s">
        <v>325</v>
      </c>
      <c r="F150" s="21"/>
      <c r="G150" s="51">
        <f>G151</f>
        <v>2060</v>
      </c>
    </row>
    <row r="151" spans="1:7" ht="31.25" x14ac:dyDescent="0.25">
      <c r="A151" s="22" t="s">
        <v>44</v>
      </c>
      <c r="B151" s="19">
        <v>805</v>
      </c>
      <c r="C151" s="20" t="s">
        <v>4</v>
      </c>
      <c r="D151" s="20">
        <v>13</v>
      </c>
      <c r="E151" s="24" t="s">
        <v>325</v>
      </c>
      <c r="F151" s="21" t="s">
        <v>71</v>
      </c>
      <c r="G151" s="51">
        <v>2060</v>
      </c>
    </row>
    <row r="152" spans="1:7" ht="78.150000000000006" x14ac:dyDescent="0.25">
      <c r="A152" s="22" t="s">
        <v>486</v>
      </c>
      <c r="B152" s="19">
        <v>805</v>
      </c>
      <c r="C152" s="20" t="s">
        <v>4</v>
      </c>
      <c r="D152" s="20">
        <v>13</v>
      </c>
      <c r="E152" s="24" t="s">
        <v>485</v>
      </c>
      <c r="F152" s="21"/>
      <c r="G152" s="51">
        <f>G153</f>
        <v>1356.2</v>
      </c>
    </row>
    <row r="153" spans="1:7" ht="31.25" x14ac:dyDescent="0.25">
      <c r="A153" s="22" t="s">
        <v>88</v>
      </c>
      <c r="B153" s="19">
        <v>805</v>
      </c>
      <c r="C153" s="20" t="s">
        <v>4</v>
      </c>
      <c r="D153" s="20">
        <v>13</v>
      </c>
      <c r="E153" s="24" t="s">
        <v>485</v>
      </c>
      <c r="F153" s="21" t="s">
        <v>67</v>
      </c>
      <c r="G153" s="51">
        <v>1356.2</v>
      </c>
    </row>
    <row r="154" spans="1:7" ht="31.25" x14ac:dyDescent="0.25">
      <c r="A154" s="22" t="s">
        <v>127</v>
      </c>
      <c r="B154" s="19">
        <v>805</v>
      </c>
      <c r="C154" s="21" t="s">
        <v>4</v>
      </c>
      <c r="D154" s="20">
        <v>13</v>
      </c>
      <c r="E154" s="24" t="s">
        <v>326</v>
      </c>
      <c r="F154" s="21"/>
      <c r="G154" s="51">
        <f>G155+G156</f>
        <v>2803.7</v>
      </c>
    </row>
    <row r="155" spans="1:7" ht="62.5" x14ac:dyDescent="0.25">
      <c r="A155" s="22" t="s">
        <v>42</v>
      </c>
      <c r="B155" s="19">
        <v>805</v>
      </c>
      <c r="C155" s="21" t="s">
        <v>4</v>
      </c>
      <c r="D155" s="20">
        <v>13</v>
      </c>
      <c r="E155" s="24" t="s">
        <v>326</v>
      </c>
      <c r="F155" s="21" t="s">
        <v>66</v>
      </c>
      <c r="G155" s="51">
        <f>1257+2+376</f>
        <v>1635</v>
      </c>
    </row>
    <row r="156" spans="1:7" ht="31.25" x14ac:dyDescent="0.25">
      <c r="A156" s="22" t="s">
        <v>88</v>
      </c>
      <c r="B156" s="19">
        <v>805</v>
      </c>
      <c r="C156" s="21" t="s">
        <v>4</v>
      </c>
      <c r="D156" s="20">
        <v>13</v>
      </c>
      <c r="E156" s="24" t="s">
        <v>326</v>
      </c>
      <c r="F156" s="21" t="s">
        <v>67</v>
      </c>
      <c r="G156" s="51">
        <f>866.9+301.8</f>
        <v>1168.7</v>
      </c>
    </row>
    <row r="157" spans="1:7" ht="21.75" customHeight="1" x14ac:dyDescent="0.25">
      <c r="A157" s="25" t="s">
        <v>122</v>
      </c>
      <c r="B157" s="19">
        <v>805</v>
      </c>
      <c r="C157" s="20" t="s">
        <v>4</v>
      </c>
      <c r="D157" s="20">
        <v>13</v>
      </c>
      <c r="E157" s="23" t="s">
        <v>286</v>
      </c>
      <c r="F157" s="20"/>
      <c r="G157" s="51">
        <f>G158</f>
        <v>149.80000000000001</v>
      </c>
    </row>
    <row r="158" spans="1:7" ht="31.25" x14ac:dyDescent="0.25">
      <c r="A158" s="22" t="s">
        <v>88</v>
      </c>
      <c r="B158" s="19">
        <v>805</v>
      </c>
      <c r="C158" s="20" t="s">
        <v>4</v>
      </c>
      <c r="D158" s="20">
        <v>13</v>
      </c>
      <c r="E158" s="23" t="s">
        <v>286</v>
      </c>
      <c r="F158" s="20">
        <v>200</v>
      </c>
      <c r="G158" s="51">
        <v>149.80000000000001</v>
      </c>
    </row>
    <row r="159" spans="1:7" ht="15.65" x14ac:dyDescent="0.25">
      <c r="A159" s="22" t="s">
        <v>243</v>
      </c>
      <c r="B159" s="19">
        <v>805</v>
      </c>
      <c r="C159" s="20" t="s">
        <v>4</v>
      </c>
      <c r="D159" s="20">
        <v>13</v>
      </c>
      <c r="E159" s="23" t="s">
        <v>287</v>
      </c>
      <c r="F159" s="20"/>
      <c r="G159" s="51">
        <f>G160+G161+G162+G163</f>
        <v>29736.500000000004</v>
      </c>
    </row>
    <row r="160" spans="1:7" ht="62.5" x14ac:dyDescent="0.25">
      <c r="A160" s="22" t="s">
        <v>42</v>
      </c>
      <c r="B160" s="19">
        <v>805</v>
      </c>
      <c r="C160" s="20" t="s">
        <v>4</v>
      </c>
      <c r="D160" s="20">
        <v>13</v>
      </c>
      <c r="E160" s="23" t="s">
        <v>287</v>
      </c>
      <c r="F160" s="20">
        <v>100</v>
      </c>
      <c r="G160" s="51">
        <f>1224.7+365.5</f>
        <v>1590.2</v>
      </c>
    </row>
    <row r="161" spans="1:7" ht="31.25" x14ac:dyDescent="0.25">
      <c r="A161" s="22" t="s">
        <v>88</v>
      </c>
      <c r="B161" s="19">
        <v>805</v>
      </c>
      <c r="C161" s="20" t="s">
        <v>4</v>
      </c>
      <c r="D161" s="20">
        <v>13</v>
      </c>
      <c r="E161" s="23" t="s">
        <v>287</v>
      </c>
      <c r="F161" s="20">
        <v>200</v>
      </c>
      <c r="G161" s="51">
        <v>22490.400000000001</v>
      </c>
    </row>
    <row r="162" spans="1:7" ht="15.65" x14ac:dyDescent="0.25">
      <c r="A162" s="22" t="s">
        <v>46</v>
      </c>
      <c r="B162" s="19">
        <v>805</v>
      </c>
      <c r="C162" s="20" t="s">
        <v>4</v>
      </c>
      <c r="D162" s="20">
        <v>13</v>
      </c>
      <c r="E162" s="23" t="s">
        <v>287</v>
      </c>
      <c r="F162" s="20">
        <v>300</v>
      </c>
      <c r="G162" s="51">
        <f>478.2+252+95</f>
        <v>825.2</v>
      </c>
    </row>
    <row r="163" spans="1:7" ht="31.25" x14ac:dyDescent="0.25">
      <c r="A163" s="22" t="s">
        <v>44</v>
      </c>
      <c r="B163" s="19">
        <v>805</v>
      </c>
      <c r="C163" s="20" t="s">
        <v>4</v>
      </c>
      <c r="D163" s="20">
        <v>13</v>
      </c>
      <c r="E163" s="23" t="s">
        <v>287</v>
      </c>
      <c r="F163" s="20">
        <v>600</v>
      </c>
      <c r="G163" s="51">
        <v>4830.7</v>
      </c>
    </row>
    <row r="164" spans="1:7" ht="31.25" x14ac:dyDescent="0.25">
      <c r="A164" s="22" t="s">
        <v>89</v>
      </c>
      <c r="B164" s="19">
        <v>805</v>
      </c>
      <c r="C164" s="21" t="s">
        <v>4</v>
      </c>
      <c r="D164" s="20">
        <v>13</v>
      </c>
      <c r="E164" s="24" t="s">
        <v>292</v>
      </c>
      <c r="F164" s="21"/>
      <c r="G164" s="51">
        <f>G165</f>
        <v>500</v>
      </c>
    </row>
    <row r="165" spans="1:7" ht="15.65" x14ac:dyDescent="0.25">
      <c r="A165" s="22" t="s">
        <v>43</v>
      </c>
      <c r="B165" s="19">
        <v>805</v>
      </c>
      <c r="C165" s="21" t="s">
        <v>4</v>
      </c>
      <c r="D165" s="20">
        <v>13</v>
      </c>
      <c r="E165" s="24" t="s">
        <v>292</v>
      </c>
      <c r="F165" s="21" t="s">
        <v>54</v>
      </c>
      <c r="G165" s="51">
        <v>500</v>
      </c>
    </row>
    <row r="166" spans="1:7" ht="31.25" x14ac:dyDescent="0.25">
      <c r="A166" s="22" t="s">
        <v>97</v>
      </c>
      <c r="B166" s="19">
        <v>805</v>
      </c>
      <c r="C166" s="21" t="s">
        <v>9</v>
      </c>
      <c r="D166" s="21"/>
      <c r="E166" s="21"/>
      <c r="F166" s="21"/>
      <c r="G166" s="51">
        <f>G167</f>
        <v>5989.3</v>
      </c>
    </row>
    <row r="167" spans="1:7" ht="31.25" x14ac:dyDescent="0.25">
      <c r="A167" s="22" t="s">
        <v>72</v>
      </c>
      <c r="B167" s="19">
        <v>805</v>
      </c>
      <c r="C167" s="21" t="s">
        <v>9</v>
      </c>
      <c r="D167" s="21" t="s">
        <v>68</v>
      </c>
      <c r="E167" s="21"/>
      <c r="F167" s="21"/>
      <c r="G167" s="51">
        <f>G168+G172</f>
        <v>5989.3</v>
      </c>
    </row>
    <row r="168" spans="1:7" ht="31.25" x14ac:dyDescent="0.25">
      <c r="A168" s="22" t="s">
        <v>185</v>
      </c>
      <c r="B168" s="19">
        <v>805</v>
      </c>
      <c r="C168" s="21" t="s">
        <v>9</v>
      </c>
      <c r="D168" s="21" t="s">
        <v>68</v>
      </c>
      <c r="E168" s="24" t="s">
        <v>327</v>
      </c>
      <c r="F168" s="21"/>
      <c r="G168" s="51">
        <f>G169</f>
        <v>5524.5</v>
      </c>
    </row>
    <row r="169" spans="1:7" ht="31.25" x14ac:dyDescent="0.25">
      <c r="A169" s="22" t="s">
        <v>186</v>
      </c>
      <c r="B169" s="19">
        <v>805</v>
      </c>
      <c r="C169" s="21" t="s">
        <v>9</v>
      </c>
      <c r="D169" s="21" t="s">
        <v>68</v>
      </c>
      <c r="E169" s="24" t="s">
        <v>328</v>
      </c>
      <c r="F169" s="21"/>
      <c r="G169" s="51">
        <f>G170</f>
        <v>5524.5</v>
      </c>
    </row>
    <row r="170" spans="1:7" ht="31.25" x14ac:dyDescent="0.25">
      <c r="A170" s="22" t="s">
        <v>244</v>
      </c>
      <c r="B170" s="19">
        <v>805</v>
      </c>
      <c r="C170" s="21" t="s">
        <v>9</v>
      </c>
      <c r="D170" s="21" t="s">
        <v>68</v>
      </c>
      <c r="E170" s="24" t="s">
        <v>329</v>
      </c>
      <c r="F170" s="21"/>
      <c r="G170" s="51">
        <f>G171</f>
        <v>5524.5</v>
      </c>
    </row>
    <row r="171" spans="1:7" ht="62.5" x14ac:dyDescent="0.25">
      <c r="A171" s="22" t="s">
        <v>42</v>
      </c>
      <c r="B171" s="19">
        <v>805</v>
      </c>
      <c r="C171" s="21" t="s">
        <v>9</v>
      </c>
      <c r="D171" s="21" t="s">
        <v>68</v>
      </c>
      <c r="E171" s="24" t="s">
        <v>329</v>
      </c>
      <c r="F171" s="21" t="s">
        <v>66</v>
      </c>
      <c r="G171" s="51">
        <f>4243.1+1281.4</f>
        <v>5524.5</v>
      </c>
    </row>
    <row r="172" spans="1:7" ht="15.65" x14ac:dyDescent="0.25">
      <c r="A172" s="22" t="s">
        <v>77</v>
      </c>
      <c r="B172" s="19">
        <v>805</v>
      </c>
      <c r="C172" s="21" t="s">
        <v>9</v>
      </c>
      <c r="D172" s="21" t="s">
        <v>68</v>
      </c>
      <c r="E172" s="23" t="s">
        <v>279</v>
      </c>
      <c r="F172" s="20"/>
      <c r="G172" s="51">
        <f>G173</f>
        <v>464.8</v>
      </c>
    </row>
    <row r="173" spans="1:7" ht="15.65" x14ac:dyDescent="0.25">
      <c r="A173" s="22" t="s">
        <v>146</v>
      </c>
      <c r="B173" s="19">
        <v>805</v>
      </c>
      <c r="C173" s="21" t="s">
        <v>9</v>
      </c>
      <c r="D173" s="21" t="s">
        <v>68</v>
      </c>
      <c r="E173" s="24" t="s">
        <v>330</v>
      </c>
      <c r="F173" s="21"/>
      <c r="G173" s="51">
        <f>G174</f>
        <v>464.8</v>
      </c>
    </row>
    <row r="174" spans="1:7" ht="31.25" x14ac:dyDescent="0.25">
      <c r="A174" s="22" t="s">
        <v>88</v>
      </c>
      <c r="B174" s="19">
        <v>805</v>
      </c>
      <c r="C174" s="21" t="s">
        <v>9</v>
      </c>
      <c r="D174" s="21" t="s">
        <v>68</v>
      </c>
      <c r="E174" s="24" t="s">
        <v>330</v>
      </c>
      <c r="F174" s="21" t="s">
        <v>67</v>
      </c>
      <c r="G174" s="51">
        <v>464.8</v>
      </c>
    </row>
    <row r="175" spans="1:7" ht="15.65" x14ac:dyDescent="0.25">
      <c r="A175" s="22" t="s">
        <v>98</v>
      </c>
      <c r="B175" s="19">
        <v>805</v>
      </c>
      <c r="C175" s="21" t="s">
        <v>13</v>
      </c>
      <c r="D175" s="21"/>
      <c r="E175" s="21"/>
      <c r="F175" s="21"/>
      <c r="G175" s="51">
        <f>G176+G192+G196+G199</f>
        <v>36015.9</v>
      </c>
    </row>
    <row r="176" spans="1:7" ht="15.65" x14ac:dyDescent="0.25">
      <c r="A176" s="22" t="s">
        <v>86</v>
      </c>
      <c r="B176" s="19">
        <v>805</v>
      </c>
      <c r="C176" s="21" t="s">
        <v>13</v>
      </c>
      <c r="D176" s="21" t="s">
        <v>16</v>
      </c>
      <c r="E176" s="21"/>
      <c r="F176" s="21"/>
      <c r="G176" s="51">
        <f>G177+G186</f>
        <v>5032.3</v>
      </c>
    </row>
    <row r="177" spans="1:7" ht="46.9" x14ac:dyDescent="0.25">
      <c r="A177" s="27" t="s">
        <v>187</v>
      </c>
      <c r="B177" s="19">
        <v>805</v>
      </c>
      <c r="C177" s="21" t="s">
        <v>13</v>
      </c>
      <c r="D177" s="21" t="s">
        <v>16</v>
      </c>
      <c r="E177" s="24" t="s">
        <v>331</v>
      </c>
      <c r="F177" s="21"/>
      <c r="G177" s="51">
        <f>G178</f>
        <v>2744.1000000000004</v>
      </c>
    </row>
    <row r="178" spans="1:7" ht="31.25" x14ac:dyDescent="0.25">
      <c r="A178" s="27" t="s">
        <v>188</v>
      </c>
      <c r="B178" s="19">
        <v>805</v>
      </c>
      <c r="C178" s="21" t="s">
        <v>13</v>
      </c>
      <c r="D178" s="21" t="s">
        <v>16</v>
      </c>
      <c r="E178" s="24" t="s">
        <v>332</v>
      </c>
      <c r="F178" s="21"/>
      <c r="G178" s="51">
        <f>G181+G179</f>
        <v>2744.1000000000004</v>
      </c>
    </row>
    <row r="179" spans="1:7" ht="15.65" x14ac:dyDescent="0.25">
      <c r="A179" s="27" t="s">
        <v>445</v>
      </c>
      <c r="B179" s="19">
        <v>805</v>
      </c>
      <c r="C179" s="21" t="s">
        <v>13</v>
      </c>
      <c r="D179" s="21" t="s">
        <v>16</v>
      </c>
      <c r="E179" s="24" t="s">
        <v>444</v>
      </c>
      <c r="F179" s="21"/>
      <c r="G179" s="51">
        <f>G180</f>
        <v>600</v>
      </c>
    </row>
    <row r="180" spans="1:7" ht="15.65" x14ac:dyDescent="0.25">
      <c r="A180" s="22" t="s">
        <v>43</v>
      </c>
      <c r="B180" s="19">
        <v>805</v>
      </c>
      <c r="C180" s="21" t="s">
        <v>13</v>
      </c>
      <c r="D180" s="21" t="s">
        <v>16</v>
      </c>
      <c r="E180" s="24" t="s">
        <v>444</v>
      </c>
      <c r="F180" s="21" t="s">
        <v>54</v>
      </c>
      <c r="G180" s="51">
        <v>600</v>
      </c>
    </row>
    <row r="181" spans="1:7" ht="46.9" x14ac:dyDescent="0.25">
      <c r="A181" s="27" t="s">
        <v>189</v>
      </c>
      <c r="B181" s="19">
        <v>805</v>
      </c>
      <c r="C181" s="21" t="s">
        <v>13</v>
      </c>
      <c r="D181" s="21" t="s">
        <v>16</v>
      </c>
      <c r="E181" s="24" t="s">
        <v>333</v>
      </c>
      <c r="F181" s="21"/>
      <c r="G181" s="51">
        <f>G182+G184</f>
        <v>2144.1000000000004</v>
      </c>
    </row>
    <row r="182" spans="1:7" ht="93.75" x14ac:dyDescent="0.25">
      <c r="A182" s="22" t="s">
        <v>128</v>
      </c>
      <c r="B182" s="19">
        <v>805</v>
      </c>
      <c r="C182" s="21" t="s">
        <v>13</v>
      </c>
      <c r="D182" s="21" t="s">
        <v>16</v>
      </c>
      <c r="E182" s="24" t="s">
        <v>334</v>
      </c>
      <c r="F182" s="21"/>
      <c r="G182" s="51">
        <f>G183</f>
        <v>1096.9000000000001</v>
      </c>
    </row>
    <row r="183" spans="1:7" ht="31.25" x14ac:dyDescent="0.25">
      <c r="A183" s="22" t="s">
        <v>88</v>
      </c>
      <c r="B183" s="19">
        <v>805</v>
      </c>
      <c r="C183" s="21" t="s">
        <v>13</v>
      </c>
      <c r="D183" s="21" t="s">
        <v>16</v>
      </c>
      <c r="E183" s="24" t="s">
        <v>334</v>
      </c>
      <c r="F183" s="21">
        <v>200</v>
      </c>
      <c r="G183" s="51">
        <v>1096.9000000000001</v>
      </c>
    </row>
    <row r="184" spans="1:7" ht="109.4" x14ac:dyDescent="0.25">
      <c r="A184" s="22" t="s">
        <v>129</v>
      </c>
      <c r="B184" s="19">
        <v>805</v>
      </c>
      <c r="C184" s="21" t="s">
        <v>13</v>
      </c>
      <c r="D184" s="21" t="s">
        <v>16</v>
      </c>
      <c r="E184" s="24" t="s">
        <v>334</v>
      </c>
      <c r="F184" s="21"/>
      <c r="G184" s="51">
        <f>G185</f>
        <v>1047.2</v>
      </c>
    </row>
    <row r="185" spans="1:7" ht="31.25" x14ac:dyDescent="0.25">
      <c r="A185" s="22" t="s">
        <v>88</v>
      </c>
      <c r="B185" s="19">
        <v>805</v>
      </c>
      <c r="C185" s="21" t="s">
        <v>13</v>
      </c>
      <c r="D185" s="21" t="s">
        <v>16</v>
      </c>
      <c r="E185" s="24" t="s">
        <v>334</v>
      </c>
      <c r="F185" s="21">
        <v>200</v>
      </c>
      <c r="G185" s="51">
        <v>1047.2</v>
      </c>
    </row>
    <row r="186" spans="1:7" ht="15.65" x14ac:dyDescent="0.25">
      <c r="A186" s="22" t="s">
        <v>77</v>
      </c>
      <c r="B186" s="19">
        <v>805</v>
      </c>
      <c r="C186" s="21" t="s">
        <v>13</v>
      </c>
      <c r="D186" s="21" t="s">
        <v>16</v>
      </c>
      <c r="E186" s="24" t="s">
        <v>279</v>
      </c>
      <c r="F186" s="21"/>
      <c r="G186" s="51">
        <f>G187+G190</f>
        <v>2288.1999999999998</v>
      </c>
    </row>
    <row r="187" spans="1:7" ht="15.65" x14ac:dyDescent="0.25">
      <c r="A187" s="22" t="s">
        <v>303</v>
      </c>
      <c r="B187" s="19">
        <v>805</v>
      </c>
      <c r="C187" s="21" t="s">
        <v>13</v>
      </c>
      <c r="D187" s="21" t="s">
        <v>16</v>
      </c>
      <c r="E187" s="21" t="s">
        <v>302</v>
      </c>
      <c r="F187" s="21"/>
      <c r="G187" s="51">
        <f>G188+G189</f>
        <v>288.2</v>
      </c>
    </row>
    <row r="188" spans="1:7" ht="31.25" x14ac:dyDescent="0.25">
      <c r="A188" s="22" t="s">
        <v>88</v>
      </c>
      <c r="B188" s="19">
        <v>805</v>
      </c>
      <c r="C188" s="21" t="s">
        <v>13</v>
      </c>
      <c r="D188" s="21" t="s">
        <v>16</v>
      </c>
      <c r="E188" s="21" t="s">
        <v>302</v>
      </c>
      <c r="F188" s="21" t="s">
        <v>67</v>
      </c>
      <c r="G188" s="51">
        <v>26</v>
      </c>
    </row>
    <row r="189" spans="1:7" ht="15.65" x14ac:dyDescent="0.25">
      <c r="A189" s="22" t="s">
        <v>46</v>
      </c>
      <c r="B189" s="19">
        <v>805</v>
      </c>
      <c r="C189" s="21" t="s">
        <v>13</v>
      </c>
      <c r="D189" s="21" t="s">
        <v>16</v>
      </c>
      <c r="E189" s="21" t="s">
        <v>302</v>
      </c>
      <c r="F189" s="21" t="s">
        <v>47</v>
      </c>
      <c r="G189" s="51">
        <v>262.2</v>
      </c>
    </row>
    <row r="190" spans="1:7" ht="15.65" x14ac:dyDescent="0.25">
      <c r="A190" s="22" t="s">
        <v>243</v>
      </c>
      <c r="B190" s="19">
        <v>805</v>
      </c>
      <c r="C190" s="21" t="s">
        <v>13</v>
      </c>
      <c r="D190" s="21" t="s">
        <v>16</v>
      </c>
      <c r="E190" s="23" t="s">
        <v>287</v>
      </c>
      <c r="F190" s="21"/>
      <c r="G190" s="51">
        <f>G191</f>
        <v>2000</v>
      </c>
    </row>
    <row r="191" spans="1:7" ht="15.65" x14ac:dyDescent="0.25">
      <c r="A191" s="22" t="s">
        <v>43</v>
      </c>
      <c r="B191" s="19">
        <v>805</v>
      </c>
      <c r="C191" s="21" t="s">
        <v>13</v>
      </c>
      <c r="D191" s="21" t="s">
        <v>16</v>
      </c>
      <c r="E191" s="23" t="s">
        <v>287</v>
      </c>
      <c r="F191" s="21" t="s">
        <v>54</v>
      </c>
      <c r="G191" s="51">
        <v>2000</v>
      </c>
    </row>
    <row r="192" spans="1:7" ht="15.65" x14ac:dyDescent="0.25">
      <c r="A192" s="22" t="s">
        <v>85</v>
      </c>
      <c r="B192" s="19">
        <v>805</v>
      </c>
      <c r="C192" s="21" t="s">
        <v>13</v>
      </c>
      <c r="D192" s="21" t="s">
        <v>23</v>
      </c>
      <c r="E192" s="21"/>
      <c r="F192" s="21"/>
      <c r="G192" s="51">
        <f>G193</f>
        <v>181.9</v>
      </c>
    </row>
    <row r="193" spans="1:7" ht="15.65" x14ac:dyDescent="0.25">
      <c r="A193" s="22" t="s">
        <v>77</v>
      </c>
      <c r="B193" s="19">
        <v>805</v>
      </c>
      <c r="C193" s="21" t="s">
        <v>13</v>
      </c>
      <c r="D193" s="21" t="s">
        <v>23</v>
      </c>
      <c r="E193" s="24" t="s">
        <v>279</v>
      </c>
      <c r="F193" s="21"/>
      <c r="G193" s="51">
        <f>G194</f>
        <v>181.9</v>
      </c>
    </row>
    <row r="194" spans="1:7" ht="46.9" x14ac:dyDescent="0.25">
      <c r="A194" s="22" t="s">
        <v>115</v>
      </c>
      <c r="B194" s="19">
        <v>805</v>
      </c>
      <c r="C194" s="21" t="s">
        <v>13</v>
      </c>
      <c r="D194" s="21" t="s">
        <v>23</v>
      </c>
      <c r="E194" s="24" t="s">
        <v>335</v>
      </c>
      <c r="F194" s="21"/>
      <c r="G194" s="51">
        <f>G195</f>
        <v>181.9</v>
      </c>
    </row>
    <row r="195" spans="1:7" ht="31.25" x14ac:dyDescent="0.25">
      <c r="A195" s="22" t="s">
        <v>88</v>
      </c>
      <c r="B195" s="19">
        <v>805</v>
      </c>
      <c r="C195" s="21" t="s">
        <v>13</v>
      </c>
      <c r="D195" s="21" t="s">
        <v>23</v>
      </c>
      <c r="E195" s="24" t="s">
        <v>335</v>
      </c>
      <c r="F195" s="21" t="s">
        <v>67</v>
      </c>
      <c r="G195" s="51">
        <v>181.9</v>
      </c>
    </row>
    <row r="196" spans="1:7" ht="15.65" x14ac:dyDescent="0.25">
      <c r="A196" s="22" t="s">
        <v>49</v>
      </c>
      <c r="B196" s="19">
        <v>805</v>
      </c>
      <c r="C196" s="21" t="s">
        <v>13</v>
      </c>
      <c r="D196" s="21" t="s">
        <v>19</v>
      </c>
      <c r="E196" s="21"/>
      <c r="F196" s="21"/>
      <c r="G196" s="51">
        <f>G198</f>
        <v>29401.7</v>
      </c>
    </row>
    <row r="197" spans="1:7" ht="46.9" x14ac:dyDescent="0.25">
      <c r="A197" s="22" t="s">
        <v>76</v>
      </c>
      <c r="B197" s="19">
        <v>805</v>
      </c>
      <c r="C197" s="21" t="s">
        <v>13</v>
      </c>
      <c r="D197" s="21" t="s">
        <v>19</v>
      </c>
      <c r="E197" s="24" t="s">
        <v>336</v>
      </c>
      <c r="F197" s="21"/>
      <c r="G197" s="51">
        <f>G198</f>
        <v>29401.7</v>
      </c>
    </row>
    <row r="198" spans="1:7" ht="31.25" x14ac:dyDescent="0.25">
      <c r="A198" s="22" t="s">
        <v>88</v>
      </c>
      <c r="B198" s="19">
        <v>805</v>
      </c>
      <c r="C198" s="21" t="s">
        <v>13</v>
      </c>
      <c r="D198" s="21" t="s">
        <v>19</v>
      </c>
      <c r="E198" s="24" t="s">
        <v>336</v>
      </c>
      <c r="F198" s="21">
        <v>200</v>
      </c>
      <c r="G198" s="51">
        <v>29401.7</v>
      </c>
    </row>
    <row r="199" spans="1:7" ht="15.65" x14ac:dyDescent="0.25">
      <c r="A199" s="22" t="s">
        <v>295</v>
      </c>
      <c r="B199" s="19">
        <v>805</v>
      </c>
      <c r="C199" s="21" t="s">
        <v>13</v>
      </c>
      <c r="D199" s="21" t="s">
        <v>293</v>
      </c>
      <c r="E199" s="21"/>
      <c r="F199" s="21"/>
      <c r="G199" s="51">
        <f>G200</f>
        <v>1400</v>
      </c>
    </row>
    <row r="200" spans="1:7" ht="15.65" x14ac:dyDescent="0.25">
      <c r="A200" s="22" t="s">
        <v>77</v>
      </c>
      <c r="B200" s="19">
        <v>805</v>
      </c>
      <c r="C200" s="21" t="s">
        <v>13</v>
      </c>
      <c r="D200" s="21" t="s">
        <v>293</v>
      </c>
      <c r="E200" s="24" t="s">
        <v>279</v>
      </c>
      <c r="F200" s="21"/>
      <c r="G200" s="51">
        <f>G201</f>
        <v>1400</v>
      </c>
    </row>
    <row r="201" spans="1:7" ht="31.25" x14ac:dyDescent="0.25">
      <c r="A201" s="22" t="s">
        <v>296</v>
      </c>
      <c r="B201" s="19">
        <v>805</v>
      </c>
      <c r="C201" s="21" t="s">
        <v>13</v>
      </c>
      <c r="D201" s="21" t="s">
        <v>293</v>
      </c>
      <c r="E201" s="21" t="s">
        <v>294</v>
      </c>
      <c r="F201" s="21"/>
      <c r="G201" s="51">
        <f>G202</f>
        <v>1400</v>
      </c>
    </row>
    <row r="202" spans="1:7" ht="15.65" x14ac:dyDescent="0.25">
      <c r="A202" s="22" t="s">
        <v>43</v>
      </c>
      <c r="B202" s="19">
        <v>805</v>
      </c>
      <c r="C202" s="21" t="s">
        <v>13</v>
      </c>
      <c r="D202" s="21" t="s">
        <v>293</v>
      </c>
      <c r="E202" s="21" t="s">
        <v>294</v>
      </c>
      <c r="F202" s="21" t="s">
        <v>54</v>
      </c>
      <c r="G202" s="51">
        <v>1400</v>
      </c>
    </row>
    <row r="203" spans="1:7" ht="15.65" x14ac:dyDescent="0.25">
      <c r="A203" s="22" t="s">
        <v>99</v>
      </c>
      <c r="B203" s="19">
        <v>805</v>
      </c>
      <c r="C203" s="20" t="s">
        <v>16</v>
      </c>
      <c r="D203" s="21"/>
      <c r="E203" s="21"/>
      <c r="F203" s="21"/>
      <c r="G203" s="51">
        <f>G204+G225+G213+G219</f>
        <v>235979.3</v>
      </c>
    </row>
    <row r="204" spans="1:7" ht="15.65" x14ac:dyDescent="0.25">
      <c r="A204" s="22" t="s">
        <v>53</v>
      </c>
      <c r="B204" s="19">
        <v>805</v>
      </c>
      <c r="C204" s="20" t="s">
        <v>16</v>
      </c>
      <c r="D204" s="21" t="s">
        <v>4</v>
      </c>
      <c r="E204" s="21"/>
      <c r="F204" s="21"/>
      <c r="G204" s="51">
        <f>G205+G210</f>
        <v>31589.599999999999</v>
      </c>
    </row>
    <row r="205" spans="1:7" ht="46.9" x14ac:dyDescent="0.25">
      <c r="A205" s="27" t="s">
        <v>192</v>
      </c>
      <c r="B205" s="19">
        <v>805</v>
      </c>
      <c r="C205" s="21" t="s">
        <v>16</v>
      </c>
      <c r="D205" s="21" t="s">
        <v>4</v>
      </c>
      <c r="E205" s="24" t="s">
        <v>337</v>
      </c>
      <c r="F205" s="21"/>
      <c r="G205" s="51">
        <f>G206</f>
        <v>31537</v>
      </c>
    </row>
    <row r="206" spans="1:7" ht="62.5" x14ac:dyDescent="0.25">
      <c r="A206" s="27" t="s">
        <v>190</v>
      </c>
      <c r="B206" s="19">
        <v>805</v>
      </c>
      <c r="C206" s="21" t="s">
        <v>16</v>
      </c>
      <c r="D206" s="21" t="s">
        <v>4</v>
      </c>
      <c r="E206" s="24" t="s">
        <v>338</v>
      </c>
      <c r="F206" s="21"/>
      <c r="G206" s="51">
        <f>G207</f>
        <v>31537</v>
      </c>
    </row>
    <row r="207" spans="1:7" ht="46.9" x14ac:dyDescent="0.25">
      <c r="A207" s="27" t="s">
        <v>191</v>
      </c>
      <c r="B207" s="19">
        <v>805</v>
      </c>
      <c r="C207" s="21" t="s">
        <v>16</v>
      </c>
      <c r="D207" s="21" t="s">
        <v>4</v>
      </c>
      <c r="E207" s="24" t="s">
        <v>339</v>
      </c>
      <c r="F207" s="21"/>
      <c r="G207" s="51">
        <f>G208</f>
        <v>31537</v>
      </c>
    </row>
    <row r="208" spans="1:7" ht="62.5" x14ac:dyDescent="0.25">
      <c r="A208" s="27" t="s">
        <v>75</v>
      </c>
      <c r="B208" s="19">
        <v>805</v>
      </c>
      <c r="C208" s="21" t="s">
        <v>16</v>
      </c>
      <c r="D208" s="21" t="s">
        <v>4</v>
      </c>
      <c r="E208" s="24" t="s">
        <v>340</v>
      </c>
      <c r="F208" s="21"/>
      <c r="G208" s="51">
        <f>G209</f>
        <v>31537</v>
      </c>
    </row>
    <row r="209" spans="1:7" ht="31.25" x14ac:dyDescent="0.25">
      <c r="A209" s="22" t="s">
        <v>44</v>
      </c>
      <c r="B209" s="19">
        <v>805</v>
      </c>
      <c r="C209" s="20" t="s">
        <v>16</v>
      </c>
      <c r="D209" s="21" t="s">
        <v>4</v>
      </c>
      <c r="E209" s="24" t="s">
        <v>340</v>
      </c>
      <c r="F209" s="21" t="s">
        <v>71</v>
      </c>
      <c r="G209" s="51">
        <v>31537</v>
      </c>
    </row>
    <row r="210" spans="1:7" ht="15.65" x14ac:dyDescent="0.25">
      <c r="A210" s="22" t="s">
        <v>77</v>
      </c>
      <c r="B210" s="19">
        <v>805</v>
      </c>
      <c r="C210" s="20" t="s">
        <v>16</v>
      </c>
      <c r="D210" s="21" t="s">
        <v>4</v>
      </c>
      <c r="E210" s="24" t="s">
        <v>279</v>
      </c>
      <c r="F210" s="21"/>
      <c r="G210" s="51">
        <f>G212</f>
        <v>52.6</v>
      </c>
    </row>
    <row r="211" spans="1:7" ht="15.65" x14ac:dyDescent="0.25">
      <c r="A211" s="22" t="s">
        <v>84</v>
      </c>
      <c r="B211" s="19">
        <v>805</v>
      </c>
      <c r="C211" s="20" t="s">
        <v>16</v>
      </c>
      <c r="D211" s="21" t="s">
        <v>4</v>
      </c>
      <c r="E211" s="24" t="s">
        <v>341</v>
      </c>
      <c r="F211" s="21"/>
      <c r="G211" s="51">
        <f>G212</f>
        <v>52.6</v>
      </c>
    </row>
    <row r="212" spans="1:7" ht="31.25" x14ac:dyDescent="0.25">
      <c r="A212" s="22" t="s">
        <v>88</v>
      </c>
      <c r="B212" s="19">
        <v>805</v>
      </c>
      <c r="C212" s="21" t="s">
        <v>16</v>
      </c>
      <c r="D212" s="21" t="s">
        <v>4</v>
      </c>
      <c r="E212" s="24" t="s">
        <v>341</v>
      </c>
      <c r="F212" s="21">
        <v>200</v>
      </c>
      <c r="G212" s="51">
        <v>52.6</v>
      </c>
    </row>
    <row r="213" spans="1:7" ht="15.65" x14ac:dyDescent="0.25">
      <c r="A213" s="22" t="s">
        <v>251</v>
      </c>
      <c r="B213" s="19">
        <v>805</v>
      </c>
      <c r="C213" s="21" t="s">
        <v>16</v>
      </c>
      <c r="D213" s="21" t="s">
        <v>6</v>
      </c>
      <c r="E213" s="21"/>
      <c r="F213" s="21"/>
      <c r="G213" s="51">
        <f>G214</f>
        <v>203018.8</v>
      </c>
    </row>
    <row r="214" spans="1:7" ht="15.65" x14ac:dyDescent="0.25">
      <c r="A214" s="22" t="s">
        <v>77</v>
      </c>
      <c r="B214" s="19">
        <v>805</v>
      </c>
      <c r="C214" s="21" t="s">
        <v>16</v>
      </c>
      <c r="D214" s="21" t="s">
        <v>6</v>
      </c>
      <c r="E214" s="24" t="s">
        <v>279</v>
      </c>
      <c r="F214" s="21"/>
      <c r="G214" s="51">
        <f>G215+G217</f>
        <v>203018.8</v>
      </c>
    </row>
    <row r="215" spans="1:7" ht="62.5" x14ac:dyDescent="0.25">
      <c r="A215" s="22" t="s">
        <v>252</v>
      </c>
      <c r="B215" s="19">
        <v>805</v>
      </c>
      <c r="C215" s="21" t="s">
        <v>16</v>
      </c>
      <c r="D215" s="21" t="s">
        <v>6</v>
      </c>
      <c r="E215" s="24" t="s">
        <v>447</v>
      </c>
      <c r="F215" s="21"/>
      <c r="G215" s="51">
        <f>G216</f>
        <v>152264.1</v>
      </c>
    </row>
    <row r="216" spans="1:7" ht="31.25" x14ac:dyDescent="0.25">
      <c r="A216" s="22" t="s">
        <v>253</v>
      </c>
      <c r="B216" s="19">
        <v>805</v>
      </c>
      <c r="C216" s="21" t="s">
        <v>16</v>
      </c>
      <c r="D216" s="21" t="s">
        <v>6</v>
      </c>
      <c r="E216" s="24" t="s">
        <v>447</v>
      </c>
      <c r="F216" s="21" t="s">
        <v>250</v>
      </c>
      <c r="G216" s="51">
        <v>152264.1</v>
      </c>
    </row>
    <row r="217" spans="1:7" ht="46.9" x14ac:dyDescent="0.25">
      <c r="A217" s="22" t="s">
        <v>449</v>
      </c>
      <c r="B217" s="19">
        <v>805</v>
      </c>
      <c r="C217" s="21" t="s">
        <v>16</v>
      </c>
      <c r="D217" s="21" t="s">
        <v>6</v>
      </c>
      <c r="E217" s="24" t="s">
        <v>448</v>
      </c>
      <c r="F217" s="21"/>
      <c r="G217" s="51">
        <f>G218</f>
        <v>50754.7</v>
      </c>
    </row>
    <row r="218" spans="1:7" ht="31.25" x14ac:dyDescent="0.25">
      <c r="A218" s="22" t="s">
        <v>253</v>
      </c>
      <c r="B218" s="19">
        <v>805</v>
      </c>
      <c r="C218" s="21" t="s">
        <v>16</v>
      </c>
      <c r="D218" s="21" t="s">
        <v>6</v>
      </c>
      <c r="E218" s="24" t="s">
        <v>448</v>
      </c>
      <c r="F218" s="21" t="s">
        <v>250</v>
      </c>
      <c r="G218" s="51">
        <v>50754.7</v>
      </c>
    </row>
    <row r="219" spans="1:7" ht="15.65" x14ac:dyDescent="0.25">
      <c r="A219" s="22" t="s">
        <v>158</v>
      </c>
      <c r="B219" s="19">
        <v>805</v>
      </c>
      <c r="C219" s="21" t="s">
        <v>16</v>
      </c>
      <c r="D219" s="21" t="s">
        <v>9</v>
      </c>
      <c r="E219" s="24"/>
      <c r="F219" s="21"/>
      <c r="G219" s="51">
        <f>G220</f>
        <v>1140</v>
      </c>
    </row>
    <row r="220" spans="1:7" ht="46.9" x14ac:dyDescent="0.25">
      <c r="A220" s="22" t="s">
        <v>187</v>
      </c>
      <c r="B220" s="19">
        <v>805</v>
      </c>
      <c r="C220" s="21" t="s">
        <v>16</v>
      </c>
      <c r="D220" s="21" t="s">
        <v>9</v>
      </c>
      <c r="E220" s="21" t="s">
        <v>331</v>
      </c>
      <c r="F220" s="21"/>
      <c r="G220" s="51">
        <f>G221</f>
        <v>1140</v>
      </c>
    </row>
    <row r="221" spans="1:7" ht="15.65" x14ac:dyDescent="0.25">
      <c r="A221" s="22" t="s">
        <v>193</v>
      </c>
      <c r="B221" s="19">
        <v>805</v>
      </c>
      <c r="C221" s="21" t="s">
        <v>16</v>
      </c>
      <c r="D221" s="21" t="s">
        <v>9</v>
      </c>
      <c r="E221" s="21" t="s">
        <v>488</v>
      </c>
      <c r="F221" s="21"/>
      <c r="G221" s="51">
        <f>G222</f>
        <v>1140</v>
      </c>
    </row>
    <row r="222" spans="1:7" ht="31.25" x14ac:dyDescent="0.25">
      <c r="A222" s="22" t="s">
        <v>194</v>
      </c>
      <c r="B222" s="19">
        <v>805</v>
      </c>
      <c r="C222" s="21" t="s">
        <v>16</v>
      </c>
      <c r="D222" s="21" t="s">
        <v>9</v>
      </c>
      <c r="E222" s="21" t="s">
        <v>489</v>
      </c>
      <c r="F222" s="21"/>
      <c r="G222" s="51">
        <f>G223</f>
        <v>1140</v>
      </c>
    </row>
    <row r="223" spans="1:7" ht="31.25" x14ac:dyDescent="0.25">
      <c r="A223" s="22" t="s">
        <v>195</v>
      </c>
      <c r="B223" s="19">
        <v>805</v>
      </c>
      <c r="C223" s="21" t="s">
        <v>16</v>
      </c>
      <c r="D223" s="21" t="s">
        <v>9</v>
      </c>
      <c r="E223" s="24" t="s">
        <v>490</v>
      </c>
      <c r="F223" s="21"/>
      <c r="G223" s="51">
        <f>G224</f>
        <v>1140</v>
      </c>
    </row>
    <row r="224" spans="1:7" ht="31.25" x14ac:dyDescent="0.25">
      <c r="A224" s="22" t="s">
        <v>88</v>
      </c>
      <c r="B224" s="19">
        <v>805</v>
      </c>
      <c r="C224" s="21" t="s">
        <v>16</v>
      </c>
      <c r="D224" s="21" t="s">
        <v>9</v>
      </c>
      <c r="E224" s="24" t="s">
        <v>490</v>
      </c>
      <c r="F224" s="21" t="s">
        <v>67</v>
      </c>
      <c r="G224" s="51">
        <v>1140</v>
      </c>
    </row>
    <row r="225" spans="1:7" ht="15.65" x14ac:dyDescent="0.25">
      <c r="A225" s="22" t="s">
        <v>41</v>
      </c>
      <c r="B225" s="19">
        <v>805</v>
      </c>
      <c r="C225" s="21" t="s">
        <v>16</v>
      </c>
      <c r="D225" s="21" t="s">
        <v>16</v>
      </c>
      <c r="E225" s="21"/>
      <c r="F225" s="21"/>
      <c r="G225" s="51">
        <f>G226</f>
        <v>230.9</v>
      </c>
    </row>
    <row r="226" spans="1:7" ht="15.65" x14ac:dyDescent="0.25">
      <c r="A226" s="22" t="s">
        <v>77</v>
      </c>
      <c r="B226" s="19">
        <v>805</v>
      </c>
      <c r="C226" s="21" t="s">
        <v>16</v>
      </c>
      <c r="D226" s="21" t="s">
        <v>16</v>
      </c>
      <c r="E226" s="24" t="s">
        <v>279</v>
      </c>
      <c r="F226" s="21"/>
      <c r="G226" s="51">
        <f>G227</f>
        <v>230.9</v>
      </c>
    </row>
    <row r="227" spans="1:7" ht="93.75" x14ac:dyDescent="0.25">
      <c r="A227" s="22" t="s">
        <v>130</v>
      </c>
      <c r="B227" s="19">
        <v>805</v>
      </c>
      <c r="C227" s="21" t="s">
        <v>16</v>
      </c>
      <c r="D227" s="21" t="s">
        <v>16</v>
      </c>
      <c r="E227" s="24" t="s">
        <v>342</v>
      </c>
      <c r="F227" s="21"/>
      <c r="G227" s="51">
        <f>G228+G229</f>
        <v>230.9</v>
      </c>
    </row>
    <row r="228" spans="1:7" ht="62.5" x14ac:dyDescent="0.25">
      <c r="A228" s="22" t="s">
        <v>42</v>
      </c>
      <c r="B228" s="19">
        <v>805</v>
      </c>
      <c r="C228" s="21" t="s">
        <v>16</v>
      </c>
      <c r="D228" s="21" t="s">
        <v>16</v>
      </c>
      <c r="E228" s="24" t="s">
        <v>342</v>
      </c>
      <c r="F228" s="21" t="s">
        <v>66</v>
      </c>
      <c r="G228" s="51">
        <f>120+36</f>
        <v>156</v>
      </c>
    </row>
    <row r="229" spans="1:7" ht="31.25" x14ac:dyDescent="0.25">
      <c r="A229" s="22" t="s">
        <v>88</v>
      </c>
      <c r="B229" s="19">
        <v>805</v>
      </c>
      <c r="C229" s="21" t="s">
        <v>16</v>
      </c>
      <c r="D229" s="21" t="s">
        <v>16</v>
      </c>
      <c r="E229" s="24" t="s">
        <v>342</v>
      </c>
      <c r="F229" s="21" t="s">
        <v>67</v>
      </c>
      <c r="G229" s="51">
        <v>74.900000000000006</v>
      </c>
    </row>
    <row r="230" spans="1:7" s="6" customFormat="1" ht="15.65" x14ac:dyDescent="0.25">
      <c r="A230" s="27" t="s">
        <v>100</v>
      </c>
      <c r="B230" s="19">
        <v>805</v>
      </c>
      <c r="C230" s="31">
        <v>6</v>
      </c>
      <c r="D230" s="32"/>
      <c r="E230" s="33"/>
      <c r="F230" s="33"/>
      <c r="G230" s="51">
        <f>G231</f>
        <v>7862.9</v>
      </c>
    </row>
    <row r="231" spans="1:7" s="6" customFormat="1" ht="31.25" x14ac:dyDescent="0.25">
      <c r="A231" s="27" t="s">
        <v>37</v>
      </c>
      <c r="B231" s="19">
        <v>805</v>
      </c>
      <c r="C231" s="31">
        <v>6</v>
      </c>
      <c r="D231" s="31">
        <v>3</v>
      </c>
      <c r="E231" s="34"/>
      <c r="F231" s="34"/>
      <c r="G231" s="51">
        <f>G232</f>
        <v>7862.9</v>
      </c>
    </row>
    <row r="232" spans="1:7" s="6" customFormat="1" ht="31.25" x14ac:dyDescent="0.25">
      <c r="A232" s="22" t="s">
        <v>161</v>
      </c>
      <c r="B232" s="19">
        <v>805</v>
      </c>
      <c r="C232" s="31">
        <v>6</v>
      </c>
      <c r="D232" s="31">
        <v>3</v>
      </c>
      <c r="E232" s="35" t="s">
        <v>343</v>
      </c>
      <c r="F232" s="34"/>
      <c r="G232" s="51">
        <f>G233</f>
        <v>7862.9</v>
      </c>
    </row>
    <row r="233" spans="1:7" s="6" customFormat="1" ht="31.25" x14ac:dyDescent="0.25">
      <c r="A233" s="22" t="s">
        <v>196</v>
      </c>
      <c r="B233" s="19">
        <v>805</v>
      </c>
      <c r="C233" s="31">
        <v>6</v>
      </c>
      <c r="D233" s="31">
        <v>3</v>
      </c>
      <c r="E233" s="35" t="s">
        <v>344</v>
      </c>
      <c r="F233" s="34"/>
      <c r="G233" s="51">
        <f>G234</f>
        <v>7862.9</v>
      </c>
    </row>
    <row r="234" spans="1:7" s="6" customFormat="1" ht="15.65" x14ac:dyDescent="0.25">
      <c r="A234" s="27" t="s">
        <v>245</v>
      </c>
      <c r="B234" s="19">
        <v>805</v>
      </c>
      <c r="C234" s="31">
        <v>6</v>
      </c>
      <c r="D234" s="31">
        <v>3</v>
      </c>
      <c r="E234" s="35" t="s">
        <v>345</v>
      </c>
      <c r="F234" s="34"/>
      <c r="G234" s="51">
        <f>G235</f>
        <v>7862.9</v>
      </c>
    </row>
    <row r="235" spans="1:7" s="6" customFormat="1" ht="31.25" x14ac:dyDescent="0.25">
      <c r="A235" s="22" t="s">
        <v>88</v>
      </c>
      <c r="B235" s="19">
        <v>805</v>
      </c>
      <c r="C235" s="31">
        <v>6</v>
      </c>
      <c r="D235" s="31">
        <v>3</v>
      </c>
      <c r="E235" s="35" t="s">
        <v>345</v>
      </c>
      <c r="F235" s="21">
        <v>200</v>
      </c>
      <c r="G235" s="51">
        <v>7862.9</v>
      </c>
    </row>
    <row r="236" spans="1:7" s="6" customFormat="1" ht="15.65" x14ac:dyDescent="0.25">
      <c r="A236" s="22" t="s">
        <v>104</v>
      </c>
      <c r="B236" s="19">
        <v>805</v>
      </c>
      <c r="C236" s="31">
        <v>7</v>
      </c>
      <c r="D236" s="32"/>
      <c r="E236" s="33"/>
      <c r="F236" s="33"/>
      <c r="G236" s="51">
        <f>G237+G243</f>
        <v>1685.8</v>
      </c>
    </row>
    <row r="237" spans="1:7" ht="15.65" x14ac:dyDescent="0.25">
      <c r="A237" s="22" t="s">
        <v>31</v>
      </c>
      <c r="B237" s="19">
        <v>805</v>
      </c>
      <c r="C237" s="31">
        <v>7</v>
      </c>
      <c r="D237" s="31">
        <v>7</v>
      </c>
      <c r="E237" s="34"/>
      <c r="F237" s="34"/>
      <c r="G237" s="51">
        <f>G238</f>
        <v>1235.8</v>
      </c>
    </row>
    <row r="238" spans="1:7" s="6" customFormat="1" ht="31.25" x14ac:dyDescent="0.25">
      <c r="A238" s="22" t="s">
        <v>247</v>
      </c>
      <c r="B238" s="19">
        <v>805</v>
      </c>
      <c r="C238" s="31">
        <v>7</v>
      </c>
      <c r="D238" s="31">
        <v>7</v>
      </c>
      <c r="E238" s="35" t="s">
        <v>346</v>
      </c>
      <c r="F238" s="34"/>
      <c r="G238" s="51">
        <f>G239</f>
        <v>1235.8</v>
      </c>
    </row>
    <row r="239" spans="1:7" s="6" customFormat="1" ht="15.65" x14ac:dyDescent="0.25">
      <c r="A239" s="22" t="s">
        <v>241</v>
      </c>
      <c r="B239" s="19">
        <v>805</v>
      </c>
      <c r="C239" s="31">
        <v>7</v>
      </c>
      <c r="D239" s="31">
        <v>7</v>
      </c>
      <c r="E239" s="35" t="s">
        <v>347</v>
      </c>
      <c r="F239" s="34"/>
      <c r="G239" s="51">
        <f>G240</f>
        <v>1235.8</v>
      </c>
    </row>
    <row r="240" spans="1:7" s="6" customFormat="1" ht="46.9" x14ac:dyDescent="0.25">
      <c r="A240" s="22" t="s">
        <v>242</v>
      </c>
      <c r="B240" s="19">
        <v>805</v>
      </c>
      <c r="C240" s="31">
        <v>7</v>
      </c>
      <c r="D240" s="31">
        <v>7</v>
      </c>
      <c r="E240" s="35" t="s">
        <v>348</v>
      </c>
      <c r="F240" s="34"/>
      <c r="G240" s="51">
        <f>G241</f>
        <v>1235.8</v>
      </c>
    </row>
    <row r="241" spans="1:7" s="6" customFormat="1" ht="46.9" x14ac:dyDescent="0.25">
      <c r="A241" s="22" t="s">
        <v>275</v>
      </c>
      <c r="B241" s="19">
        <v>805</v>
      </c>
      <c r="C241" s="31">
        <v>7</v>
      </c>
      <c r="D241" s="31">
        <v>7</v>
      </c>
      <c r="E241" s="35" t="s">
        <v>349</v>
      </c>
      <c r="F241" s="34"/>
      <c r="G241" s="51">
        <f>G242</f>
        <v>1235.8</v>
      </c>
    </row>
    <row r="242" spans="1:7" s="6" customFormat="1" ht="31.25" x14ac:dyDescent="0.25">
      <c r="A242" s="22" t="s">
        <v>88</v>
      </c>
      <c r="B242" s="19">
        <v>805</v>
      </c>
      <c r="C242" s="31">
        <v>7</v>
      </c>
      <c r="D242" s="31">
        <v>7</v>
      </c>
      <c r="E242" s="35" t="s">
        <v>349</v>
      </c>
      <c r="F242" s="34" t="s">
        <v>67</v>
      </c>
      <c r="G242" s="51">
        <v>1235.8</v>
      </c>
    </row>
    <row r="243" spans="1:7" s="6" customFormat="1" ht="15.65" x14ac:dyDescent="0.25">
      <c r="A243" s="22" t="s">
        <v>26</v>
      </c>
      <c r="B243" s="19">
        <v>805</v>
      </c>
      <c r="C243" s="31">
        <v>7</v>
      </c>
      <c r="D243" s="31">
        <v>9</v>
      </c>
      <c r="E243" s="35"/>
      <c r="F243" s="34"/>
      <c r="G243" s="51">
        <f>G244</f>
        <v>450</v>
      </c>
    </row>
    <row r="244" spans="1:7" s="6" customFormat="1" ht="31.25" x14ac:dyDescent="0.25">
      <c r="A244" s="22" t="s">
        <v>165</v>
      </c>
      <c r="B244" s="19">
        <v>805</v>
      </c>
      <c r="C244" s="31">
        <v>7</v>
      </c>
      <c r="D244" s="31">
        <v>9</v>
      </c>
      <c r="E244" s="35" t="s">
        <v>367</v>
      </c>
      <c r="F244" s="34"/>
      <c r="G244" s="51">
        <f>G245</f>
        <v>450</v>
      </c>
    </row>
    <row r="245" spans="1:7" s="6" customFormat="1" ht="46.9" x14ac:dyDescent="0.25">
      <c r="A245" s="30" t="s">
        <v>475</v>
      </c>
      <c r="B245" s="19">
        <v>805</v>
      </c>
      <c r="C245" s="31">
        <v>7</v>
      </c>
      <c r="D245" s="31">
        <v>9</v>
      </c>
      <c r="E245" s="35" t="s">
        <v>474</v>
      </c>
      <c r="F245" s="34"/>
      <c r="G245" s="51">
        <f>G246</f>
        <v>450</v>
      </c>
    </row>
    <row r="246" spans="1:7" s="6" customFormat="1" ht="46.9" x14ac:dyDescent="0.25">
      <c r="A246" s="22" t="s">
        <v>472</v>
      </c>
      <c r="B246" s="19">
        <v>805</v>
      </c>
      <c r="C246" s="31">
        <v>7</v>
      </c>
      <c r="D246" s="31">
        <v>9</v>
      </c>
      <c r="E246" s="35" t="s">
        <v>473</v>
      </c>
      <c r="F246" s="34"/>
      <c r="G246" s="51">
        <f>G247</f>
        <v>450</v>
      </c>
    </row>
    <row r="247" spans="1:7" s="6" customFormat="1" ht="31.25" x14ac:dyDescent="0.25">
      <c r="A247" s="22" t="s">
        <v>471</v>
      </c>
      <c r="B247" s="19">
        <v>805</v>
      </c>
      <c r="C247" s="31">
        <v>7</v>
      </c>
      <c r="D247" s="31">
        <v>9</v>
      </c>
      <c r="E247" s="35" t="s">
        <v>470</v>
      </c>
      <c r="F247" s="34"/>
      <c r="G247" s="51">
        <f>G248</f>
        <v>450</v>
      </c>
    </row>
    <row r="248" spans="1:7" s="6" customFormat="1" ht="15.65" x14ac:dyDescent="0.25">
      <c r="A248" s="22" t="s">
        <v>46</v>
      </c>
      <c r="B248" s="19">
        <v>805</v>
      </c>
      <c r="C248" s="31">
        <v>7</v>
      </c>
      <c r="D248" s="31">
        <v>9</v>
      </c>
      <c r="E248" s="35" t="s">
        <v>470</v>
      </c>
      <c r="F248" s="34" t="s">
        <v>47</v>
      </c>
      <c r="G248" s="51">
        <v>450</v>
      </c>
    </row>
    <row r="249" spans="1:7" ht="15.65" x14ac:dyDescent="0.25">
      <c r="A249" s="22" t="s">
        <v>101</v>
      </c>
      <c r="B249" s="19">
        <v>805</v>
      </c>
      <c r="C249" s="20" t="s">
        <v>17</v>
      </c>
      <c r="D249" s="20"/>
      <c r="E249" s="21"/>
      <c r="F249" s="21"/>
      <c r="G249" s="51">
        <f>G250</f>
        <v>6110.4</v>
      </c>
    </row>
    <row r="250" spans="1:7" ht="15.65" x14ac:dyDescent="0.25">
      <c r="A250" s="22" t="s">
        <v>18</v>
      </c>
      <c r="B250" s="19">
        <v>805</v>
      </c>
      <c r="C250" s="20" t="s">
        <v>17</v>
      </c>
      <c r="D250" s="20" t="s">
        <v>4</v>
      </c>
      <c r="E250" s="21"/>
      <c r="F250" s="21"/>
      <c r="G250" s="51">
        <f>G257+G251</f>
        <v>6110.4</v>
      </c>
    </row>
    <row r="251" spans="1:7" ht="31.25" x14ac:dyDescent="0.25">
      <c r="A251" s="22" t="s">
        <v>163</v>
      </c>
      <c r="B251" s="19">
        <v>805</v>
      </c>
      <c r="C251" s="20" t="s">
        <v>17</v>
      </c>
      <c r="D251" s="20" t="s">
        <v>4</v>
      </c>
      <c r="E251" s="24" t="s">
        <v>288</v>
      </c>
      <c r="F251" s="20"/>
      <c r="G251" s="51">
        <f>G252</f>
        <v>5868.5</v>
      </c>
    </row>
    <row r="252" spans="1:7" ht="15.65" x14ac:dyDescent="0.25">
      <c r="A252" s="22" t="s">
        <v>200</v>
      </c>
      <c r="B252" s="19">
        <v>805</v>
      </c>
      <c r="C252" s="20" t="s">
        <v>17</v>
      </c>
      <c r="D252" s="20" t="s">
        <v>4</v>
      </c>
      <c r="E252" s="24" t="s">
        <v>289</v>
      </c>
      <c r="F252" s="20"/>
      <c r="G252" s="51">
        <f>G253</f>
        <v>5868.5</v>
      </c>
    </row>
    <row r="253" spans="1:7" ht="31.25" x14ac:dyDescent="0.25">
      <c r="A253" s="22" t="s">
        <v>56</v>
      </c>
      <c r="B253" s="19">
        <v>805</v>
      </c>
      <c r="C253" s="20" t="s">
        <v>17</v>
      </c>
      <c r="D253" s="20" t="s">
        <v>4</v>
      </c>
      <c r="E253" s="24" t="s">
        <v>290</v>
      </c>
      <c r="F253" s="20"/>
      <c r="G253" s="51">
        <f>G254</f>
        <v>5868.5</v>
      </c>
    </row>
    <row r="254" spans="1:7" ht="15.65" x14ac:dyDescent="0.25">
      <c r="A254" s="22" t="s">
        <v>57</v>
      </c>
      <c r="B254" s="19">
        <v>805</v>
      </c>
      <c r="C254" s="20" t="s">
        <v>17</v>
      </c>
      <c r="D254" s="20" t="s">
        <v>4</v>
      </c>
      <c r="E254" s="24" t="s">
        <v>291</v>
      </c>
      <c r="F254" s="20"/>
      <c r="G254" s="51">
        <f>G255+G256</f>
        <v>5868.5</v>
      </c>
    </row>
    <row r="255" spans="1:7" ht="31.25" x14ac:dyDescent="0.25">
      <c r="A255" s="22" t="s">
        <v>88</v>
      </c>
      <c r="B255" s="19">
        <v>805</v>
      </c>
      <c r="C255" s="20" t="s">
        <v>17</v>
      </c>
      <c r="D255" s="20" t="s">
        <v>4</v>
      </c>
      <c r="E255" s="24" t="s">
        <v>291</v>
      </c>
      <c r="F255" s="20">
        <v>200</v>
      </c>
      <c r="G255" s="51">
        <v>3959.3</v>
      </c>
    </row>
    <row r="256" spans="1:7" ht="15.65" x14ac:dyDescent="0.25">
      <c r="A256" s="22" t="s">
        <v>46</v>
      </c>
      <c r="B256" s="19">
        <v>805</v>
      </c>
      <c r="C256" s="20" t="s">
        <v>17</v>
      </c>
      <c r="D256" s="20" t="s">
        <v>4</v>
      </c>
      <c r="E256" s="24" t="s">
        <v>291</v>
      </c>
      <c r="F256" s="20">
        <v>300</v>
      </c>
      <c r="G256" s="51">
        <v>1909.2</v>
      </c>
    </row>
    <row r="257" spans="1:7" ht="31.25" x14ac:dyDescent="0.25">
      <c r="A257" s="27" t="s">
        <v>162</v>
      </c>
      <c r="B257" s="19">
        <v>805</v>
      </c>
      <c r="C257" s="20" t="s">
        <v>17</v>
      </c>
      <c r="D257" s="20" t="s">
        <v>4</v>
      </c>
      <c r="E257" s="24" t="s">
        <v>350</v>
      </c>
      <c r="F257" s="21"/>
      <c r="G257" s="51">
        <f>G258</f>
        <v>241.9</v>
      </c>
    </row>
    <row r="258" spans="1:7" ht="31.25" x14ac:dyDescent="0.25">
      <c r="A258" s="22" t="s">
        <v>198</v>
      </c>
      <c r="B258" s="19">
        <v>805</v>
      </c>
      <c r="C258" s="20" t="s">
        <v>17</v>
      </c>
      <c r="D258" s="20" t="s">
        <v>4</v>
      </c>
      <c r="E258" s="24" t="s">
        <v>351</v>
      </c>
      <c r="F258" s="21"/>
      <c r="G258" s="51">
        <f>G259</f>
        <v>241.9</v>
      </c>
    </row>
    <row r="259" spans="1:7" ht="15.65" x14ac:dyDescent="0.25">
      <c r="A259" s="27" t="s">
        <v>199</v>
      </c>
      <c r="B259" s="19">
        <v>805</v>
      </c>
      <c r="C259" s="20" t="s">
        <v>17</v>
      </c>
      <c r="D259" s="20" t="s">
        <v>4</v>
      </c>
      <c r="E259" s="24" t="s">
        <v>352</v>
      </c>
      <c r="F259" s="20"/>
      <c r="G259" s="51">
        <f>G260+G261</f>
        <v>241.9</v>
      </c>
    </row>
    <row r="260" spans="1:7" ht="31.25" x14ac:dyDescent="0.25">
      <c r="A260" s="22" t="s">
        <v>88</v>
      </c>
      <c r="B260" s="19">
        <v>805</v>
      </c>
      <c r="C260" s="20" t="s">
        <v>17</v>
      </c>
      <c r="D260" s="20" t="s">
        <v>4</v>
      </c>
      <c r="E260" s="24" t="s">
        <v>352</v>
      </c>
      <c r="F260" s="20">
        <v>200</v>
      </c>
      <c r="G260" s="51">
        <v>229.6</v>
      </c>
    </row>
    <row r="261" spans="1:7" ht="15.65" x14ac:dyDescent="0.25">
      <c r="A261" s="22" t="s">
        <v>43</v>
      </c>
      <c r="B261" s="19">
        <v>805</v>
      </c>
      <c r="C261" s="20" t="s">
        <v>17</v>
      </c>
      <c r="D261" s="20" t="s">
        <v>4</v>
      </c>
      <c r="E261" s="24" t="s">
        <v>352</v>
      </c>
      <c r="F261" s="20">
        <v>800</v>
      </c>
      <c r="G261" s="51">
        <v>12.3</v>
      </c>
    </row>
    <row r="262" spans="1:7" ht="15.65" x14ac:dyDescent="0.25">
      <c r="A262" s="22" t="s">
        <v>113</v>
      </c>
      <c r="B262" s="19">
        <v>805</v>
      </c>
      <c r="C262" s="20" t="s">
        <v>19</v>
      </c>
      <c r="D262" s="20"/>
      <c r="E262" s="21"/>
      <c r="F262" s="20"/>
      <c r="G262" s="53">
        <f t="shared" ref="G262:G267" si="0">G263</f>
        <v>1412.7</v>
      </c>
    </row>
    <row r="263" spans="1:7" ht="15.65" x14ac:dyDescent="0.25">
      <c r="A263" s="22" t="s">
        <v>40</v>
      </c>
      <c r="B263" s="19">
        <v>805</v>
      </c>
      <c r="C263" s="20" t="s">
        <v>19</v>
      </c>
      <c r="D263" s="20" t="s">
        <v>20</v>
      </c>
      <c r="E263" s="21"/>
      <c r="F263" s="20"/>
      <c r="G263" s="53">
        <f t="shared" si="0"/>
        <v>1412.7</v>
      </c>
    </row>
    <row r="264" spans="1:7" ht="31.25" x14ac:dyDescent="0.25">
      <c r="A264" s="27" t="s">
        <v>201</v>
      </c>
      <c r="B264" s="19">
        <v>805</v>
      </c>
      <c r="C264" s="20" t="s">
        <v>19</v>
      </c>
      <c r="D264" s="20" t="s">
        <v>20</v>
      </c>
      <c r="E264" s="24" t="s">
        <v>353</v>
      </c>
      <c r="F264" s="20"/>
      <c r="G264" s="53">
        <f t="shared" si="0"/>
        <v>1412.7</v>
      </c>
    </row>
    <row r="265" spans="1:7" ht="46.9" x14ac:dyDescent="0.25">
      <c r="A265" s="27" t="s">
        <v>202</v>
      </c>
      <c r="B265" s="19">
        <v>805</v>
      </c>
      <c r="C265" s="20" t="s">
        <v>19</v>
      </c>
      <c r="D265" s="20" t="s">
        <v>20</v>
      </c>
      <c r="E265" s="24" t="s">
        <v>354</v>
      </c>
      <c r="F265" s="20"/>
      <c r="G265" s="53">
        <f t="shared" si="0"/>
        <v>1412.7</v>
      </c>
    </row>
    <row r="266" spans="1:7" ht="31.25" x14ac:dyDescent="0.25">
      <c r="A266" s="27" t="s">
        <v>203</v>
      </c>
      <c r="B266" s="19">
        <v>805</v>
      </c>
      <c r="C266" s="20" t="s">
        <v>19</v>
      </c>
      <c r="D266" s="20" t="s">
        <v>20</v>
      </c>
      <c r="E266" s="24" t="s">
        <v>355</v>
      </c>
      <c r="F266" s="20"/>
      <c r="G266" s="53">
        <f t="shared" si="0"/>
        <v>1412.7</v>
      </c>
    </row>
    <row r="267" spans="1:7" ht="124.5" customHeight="1" x14ac:dyDescent="0.25">
      <c r="A267" s="36" t="s">
        <v>139</v>
      </c>
      <c r="B267" s="19">
        <v>805</v>
      </c>
      <c r="C267" s="20" t="s">
        <v>19</v>
      </c>
      <c r="D267" s="20" t="s">
        <v>20</v>
      </c>
      <c r="E267" s="24" t="s">
        <v>356</v>
      </c>
      <c r="F267" s="37"/>
      <c r="G267" s="53">
        <f t="shared" si="0"/>
        <v>1412.7</v>
      </c>
    </row>
    <row r="268" spans="1:7" ht="31.25" x14ac:dyDescent="0.25">
      <c r="A268" s="22" t="s">
        <v>88</v>
      </c>
      <c r="B268" s="19">
        <v>805</v>
      </c>
      <c r="C268" s="20" t="s">
        <v>19</v>
      </c>
      <c r="D268" s="20" t="s">
        <v>20</v>
      </c>
      <c r="E268" s="24" t="s">
        <v>356</v>
      </c>
      <c r="F268" s="20">
        <v>200</v>
      </c>
      <c r="G268" s="53">
        <v>1412.7</v>
      </c>
    </row>
    <row r="269" spans="1:7" ht="15.65" x14ac:dyDescent="0.25">
      <c r="A269" s="22" t="s">
        <v>108</v>
      </c>
      <c r="B269" s="19">
        <v>805</v>
      </c>
      <c r="C269" s="20" t="s">
        <v>21</v>
      </c>
      <c r="D269" s="20"/>
      <c r="E269" s="21"/>
      <c r="F269" s="20"/>
      <c r="G269" s="51">
        <f>G270+G274+G290</f>
        <v>4439.4000000000005</v>
      </c>
    </row>
    <row r="270" spans="1:7" ht="15.65" x14ac:dyDescent="0.25">
      <c r="A270" s="22" t="s">
        <v>27</v>
      </c>
      <c r="B270" s="19">
        <v>805</v>
      </c>
      <c r="C270" s="20">
        <v>10</v>
      </c>
      <c r="D270" s="23" t="s">
        <v>4</v>
      </c>
      <c r="E270" s="21"/>
      <c r="F270" s="20"/>
      <c r="G270" s="51">
        <f>G271</f>
        <v>363.9</v>
      </c>
    </row>
    <row r="271" spans="1:7" ht="15.65" x14ac:dyDescent="0.25">
      <c r="A271" s="22" t="s">
        <v>77</v>
      </c>
      <c r="B271" s="19">
        <v>805</v>
      </c>
      <c r="C271" s="20">
        <v>10</v>
      </c>
      <c r="D271" s="23" t="s">
        <v>4</v>
      </c>
      <c r="E271" s="21" t="s">
        <v>279</v>
      </c>
      <c r="F271" s="20"/>
      <c r="G271" s="51">
        <f>G272</f>
        <v>363.9</v>
      </c>
    </row>
    <row r="272" spans="1:7" ht="15.65" x14ac:dyDescent="0.25">
      <c r="A272" s="22" t="s">
        <v>477</v>
      </c>
      <c r="B272" s="19">
        <v>805</v>
      </c>
      <c r="C272" s="20">
        <v>10</v>
      </c>
      <c r="D272" s="23" t="s">
        <v>4</v>
      </c>
      <c r="E272" s="21" t="s">
        <v>476</v>
      </c>
      <c r="F272" s="20"/>
      <c r="G272" s="51">
        <f>G273</f>
        <v>363.9</v>
      </c>
    </row>
    <row r="273" spans="1:7" ht="15.65" x14ac:dyDescent="0.25">
      <c r="A273" s="22" t="s">
        <v>46</v>
      </c>
      <c r="B273" s="19">
        <v>805</v>
      </c>
      <c r="C273" s="20">
        <v>10</v>
      </c>
      <c r="D273" s="23" t="s">
        <v>4</v>
      </c>
      <c r="E273" s="21" t="s">
        <v>476</v>
      </c>
      <c r="F273" s="20">
        <v>300</v>
      </c>
      <c r="G273" s="51">
        <v>363.9</v>
      </c>
    </row>
    <row r="274" spans="1:7" ht="15.65" x14ac:dyDescent="0.25">
      <c r="A274" s="22" t="s">
        <v>22</v>
      </c>
      <c r="B274" s="19">
        <v>805</v>
      </c>
      <c r="C274" s="20" t="s">
        <v>21</v>
      </c>
      <c r="D274" s="20" t="s">
        <v>9</v>
      </c>
      <c r="E274" s="21"/>
      <c r="F274" s="20"/>
      <c r="G274" s="51">
        <f>G275+G285+G283</f>
        <v>3056.4</v>
      </c>
    </row>
    <row r="275" spans="1:7" ht="31.25" x14ac:dyDescent="0.25">
      <c r="A275" s="22" t="s">
        <v>181</v>
      </c>
      <c r="B275" s="19">
        <v>805</v>
      </c>
      <c r="C275" s="20">
        <v>10</v>
      </c>
      <c r="D275" s="20" t="s">
        <v>9</v>
      </c>
      <c r="E275" s="24" t="s">
        <v>314</v>
      </c>
      <c r="F275" s="20"/>
      <c r="G275" s="51">
        <f>G276</f>
        <v>550.5</v>
      </c>
    </row>
    <row r="276" spans="1:7" ht="15.65" x14ac:dyDescent="0.25">
      <c r="A276" s="22" t="s">
        <v>154</v>
      </c>
      <c r="B276" s="19">
        <v>805</v>
      </c>
      <c r="C276" s="20" t="s">
        <v>21</v>
      </c>
      <c r="D276" s="20" t="s">
        <v>9</v>
      </c>
      <c r="E276" s="24" t="s">
        <v>357</v>
      </c>
      <c r="F276" s="20"/>
      <c r="G276" s="51">
        <f>G277+G280</f>
        <v>550.5</v>
      </c>
    </row>
    <row r="277" spans="1:7" ht="46.9" x14ac:dyDescent="0.25">
      <c r="A277" s="22" t="s">
        <v>256</v>
      </c>
      <c r="B277" s="19">
        <v>805</v>
      </c>
      <c r="C277" s="20" t="s">
        <v>21</v>
      </c>
      <c r="D277" s="20" t="s">
        <v>9</v>
      </c>
      <c r="E277" s="24" t="s">
        <v>358</v>
      </c>
      <c r="F277" s="20"/>
      <c r="G277" s="51">
        <f>G278</f>
        <v>150.5</v>
      </c>
    </row>
    <row r="278" spans="1:7" ht="15.65" x14ac:dyDescent="0.25">
      <c r="A278" s="38" t="s">
        <v>257</v>
      </c>
      <c r="B278" s="19">
        <v>805</v>
      </c>
      <c r="C278" s="20" t="s">
        <v>21</v>
      </c>
      <c r="D278" s="20" t="s">
        <v>9</v>
      </c>
      <c r="E278" s="24" t="s">
        <v>359</v>
      </c>
      <c r="F278" s="20"/>
      <c r="G278" s="51">
        <f>G279</f>
        <v>150.5</v>
      </c>
    </row>
    <row r="279" spans="1:7" ht="15.65" x14ac:dyDescent="0.25">
      <c r="A279" s="22" t="s">
        <v>46</v>
      </c>
      <c r="B279" s="19">
        <v>805</v>
      </c>
      <c r="C279" s="20" t="s">
        <v>21</v>
      </c>
      <c r="D279" s="20" t="s">
        <v>9</v>
      </c>
      <c r="E279" s="24" t="s">
        <v>359</v>
      </c>
      <c r="F279" s="20">
        <v>300</v>
      </c>
      <c r="G279" s="51">
        <v>150.5</v>
      </c>
    </row>
    <row r="280" spans="1:7" ht="93.75" x14ac:dyDescent="0.25">
      <c r="A280" s="22" t="s">
        <v>153</v>
      </c>
      <c r="B280" s="19">
        <v>805</v>
      </c>
      <c r="C280" s="20" t="s">
        <v>21</v>
      </c>
      <c r="D280" s="20" t="s">
        <v>9</v>
      </c>
      <c r="E280" s="24" t="s">
        <v>298</v>
      </c>
      <c r="F280" s="20"/>
      <c r="G280" s="51">
        <f>G281</f>
        <v>400</v>
      </c>
    </row>
    <row r="281" spans="1:7" ht="15.65" x14ac:dyDescent="0.25">
      <c r="A281" s="22" t="s">
        <v>249</v>
      </c>
      <c r="B281" s="19">
        <v>805</v>
      </c>
      <c r="C281" s="20" t="s">
        <v>21</v>
      </c>
      <c r="D281" s="20" t="s">
        <v>9</v>
      </c>
      <c r="E281" s="21" t="s">
        <v>297</v>
      </c>
      <c r="F281" s="20"/>
      <c r="G281" s="51">
        <f>G282</f>
        <v>400</v>
      </c>
    </row>
    <row r="282" spans="1:7" ht="15.65" x14ac:dyDescent="0.25">
      <c r="A282" s="22" t="s">
        <v>46</v>
      </c>
      <c r="B282" s="19">
        <v>805</v>
      </c>
      <c r="C282" s="20" t="s">
        <v>21</v>
      </c>
      <c r="D282" s="20" t="s">
        <v>9</v>
      </c>
      <c r="E282" s="21" t="s">
        <v>297</v>
      </c>
      <c r="F282" s="20">
        <v>300</v>
      </c>
      <c r="G282" s="51">
        <v>400</v>
      </c>
    </row>
    <row r="283" spans="1:7" ht="46.9" x14ac:dyDescent="0.25">
      <c r="A283" s="22" t="s">
        <v>300</v>
      </c>
      <c r="B283" s="19">
        <v>805</v>
      </c>
      <c r="C283" s="20" t="s">
        <v>21</v>
      </c>
      <c r="D283" s="20" t="s">
        <v>9</v>
      </c>
      <c r="E283" s="21" t="s">
        <v>299</v>
      </c>
      <c r="F283" s="20"/>
      <c r="G283" s="51">
        <f>G284</f>
        <v>232.9</v>
      </c>
    </row>
    <row r="284" spans="1:7" ht="31.25" x14ac:dyDescent="0.25">
      <c r="A284" s="22" t="s">
        <v>44</v>
      </c>
      <c r="B284" s="19">
        <v>805</v>
      </c>
      <c r="C284" s="20" t="s">
        <v>21</v>
      </c>
      <c r="D284" s="20" t="s">
        <v>9</v>
      </c>
      <c r="E284" s="21" t="s">
        <v>299</v>
      </c>
      <c r="F284" s="20">
        <v>600</v>
      </c>
      <c r="G284" s="51">
        <v>232.9</v>
      </c>
    </row>
    <row r="285" spans="1:7" ht="31.25" x14ac:dyDescent="0.25">
      <c r="A285" s="22" t="s">
        <v>204</v>
      </c>
      <c r="B285" s="19">
        <v>805</v>
      </c>
      <c r="C285" s="20" t="s">
        <v>21</v>
      </c>
      <c r="D285" s="20" t="s">
        <v>9</v>
      </c>
      <c r="E285" s="24" t="s">
        <v>360</v>
      </c>
      <c r="F285" s="20"/>
      <c r="G285" s="51">
        <f>G286</f>
        <v>2273</v>
      </c>
    </row>
    <row r="286" spans="1:7" ht="31.25" x14ac:dyDescent="0.25">
      <c r="A286" s="22" t="s">
        <v>205</v>
      </c>
      <c r="B286" s="19">
        <v>805</v>
      </c>
      <c r="C286" s="20" t="s">
        <v>21</v>
      </c>
      <c r="D286" s="20" t="s">
        <v>9</v>
      </c>
      <c r="E286" s="24" t="s">
        <v>361</v>
      </c>
      <c r="F286" s="20"/>
      <c r="G286" s="51">
        <f>G287</f>
        <v>2273</v>
      </c>
    </row>
    <row r="287" spans="1:7" ht="46.9" x14ac:dyDescent="0.25">
      <c r="A287" s="22" t="s">
        <v>206</v>
      </c>
      <c r="B287" s="19">
        <v>805</v>
      </c>
      <c r="C287" s="20" t="s">
        <v>21</v>
      </c>
      <c r="D287" s="20" t="s">
        <v>9</v>
      </c>
      <c r="E287" s="24" t="s">
        <v>362</v>
      </c>
      <c r="F287" s="20"/>
      <c r="G287" s="51">
        <f>G288</f>
        <v>2273</v>
      </c>
    </row>
    <row r="288" spans="1:7" ht="46.9" x14ac:dyDescent="0.25">
      <c r="A288" s="30" t="s">
        <v>273</v>
      </c>
      <c r="B288" s="19">
        <v>805</v>
      </c>
      <c r="C288" s="20" t="s">
        <v>21</v>
      </c>
      <c r="D288" s="20" t="s">
        <v>9</v>
      </c>
      <c r="E288" s="24" t="s">
        <v>363</v>
      </c>
      <c r="F288" s="20"/>
      <c r="G288" s="51">
        <f>G289</f>
        <v>2273</v>
      </c>
    </row>
    <row r="289" spans="1:7" ht="15.65" x14ac:dyDescent="0.25">
      <c r="A289" s="22" t="s">
        <v>46</v>
      </c>
      <c r="B289" s="19">
        <v>805</v>
      </c>
      <c r="C289" s="20" t="s">
        <v>21</v>
      </c>
      <c r="D289" s="20" t="s">
        <v>9</v>
      </c>
      <c r="E289" s="24" t="s">
        <v>363</v>
      </c>
      <c r="F289" s="20">
        <v>300</v>
      </c>
      <c r="G289" s="51">
        <v>2273</v>
      </c>
    </row>
    <row r="290" spans="1:7" ht="15.65" x14ac:dyDescent="0.25">
      <c r="A290" s="22" t="s">
        <v>48</v>
      </c>
      <c r="B290" s="19">
        <v>805</v>
      </c>
      <c r="C290" s="20">
        <v>10</v>
      </c>
      <c r="D290" s="21" t="s">
        <v>13</v>
      </c>
      <c r="E290" s="21"/>
      <c r="F290" s="20"/>
      <c r="G290" s="51">
        <f>G291</f>
        <v>1019.1</v>
      </c>
    </row>
    <row r="291" spans="1:7" ht="46.9" x14ac:dyDescent="0.25">
      <c r="A291" s="22" t="s">
        <v>192</v>
      </c>
      <c r="B291" s="19">
        <v>805</v>
      </c>
      <c r="C291" s="20">
        <v>10</v>
      </c>
      <c r="D291" s="21" t="s">
        <v>13</v>
      </c>
      <c r="E291" s="24" t="s">
        <v>337</v>
      </c>
      <c r="F291" s="20"/>
      <c r="G291" s="51">
        <f>G292</f>
        <v>1019.1</v>
      </c>
    </row>
    <row r="292" spans="1:7" ht="31.25" x14ac:dyDescent="0.25">
      <c r="A292" s="22" t="s">
        <v>258</v>
      </c>
      <c r="B292" s="19">
        <v>805</v>
      </c>
      <c r="C292" s="20">
        <v>10</v>
      </c>
      <c r="D292" s="21" t="s">
        <v>13</v>
      </c>
      <c r="E292" s="24" t="s">
        <v>364</v>
      </c>
      <c r="F292" s="20"/>
      <c r="G292" s="51">
        <f>G293</f>
        <v>1019.1</v>
      </c>
    </row>
    <row r="293" spans="1:7" ht="15.65" x14ac:dyDescent="0.25">
      <c r="A293" s="22" t="s">
        <v>46</v>
      </c>
      <c r="B293" s="19">
        <v>805</v>
      </c>
      <c r="C293" s="20">
        <v>10</v>
      </c>
      <c r="D293" s="21" t="s">
        <v>13</v>
      </c>
      <c r="E293" s="24" t="s">
        <v>364</v>
      </c>
      <c r="F293" s="20">
        <v>300</v>
      </c>
      <c r="G293" s="51">
        <v>1019.1</v>
      </c>
    </row>
    <row r="294" spans="1:7" ht="15.65" x14ac:dyDescent="0.25">
      <c r="A294" s="22" t="s">
        <v>107</v>
      </c>
      <c r="B294" s="19">
        <v>805</v>
      </c>
      <c r="C294" s="20">
        <v>11</v>
      </c>
      <c r="D294" s="21"/>
      <c r="E294" s="21"/>
      <c r="F294" s="20"/>
      <c r="G294" s="51">
        <f>G295+G301</f>
        <v>138204.90000000002</v>
      </c>
    </row>
    <row r="295" spans="1:7" ht="15.65" x14ac:dyDescent="0.25">
      <c r="A295" s="22" t="s">
        <v>121</v>
      </c>
      <c r="B295" s="19">
        <v>805</v>
      </c>
      <c r="C295" s="20">
        <v>11</v>
      </c>
      <c r="D295" s="21" t="s">
        <v>4</v>
      </c>
      <c r="E295" s="21"/>
      <c r="F295" s="20"/>
      <c r="G295" s="51">
        <f>G296</f>
        <v>137979.20000000001</v>
      </c>
    </row>
    <row r="296" spans="1:7" ht="46.9" x14ac:dyDescent="0.25">
      <c r="A296" s="22" t="s">
        <v>246</v>
      </c>
      <c r="B296" s="19">
        <v>805</v>
      </c>
      <c r="C296" s="20">
        <v>11</v>
      </c>
      <c r="D296" s="21" t="s">
        <v>4</v>
      </c>
      <c r="E296" s="24" t="s">
        <v>454</v>
      </c>
      <c r="F296" s="20"/>
      <c r="G296" s="51">
        <f>G297</f>
        <v>137979.20000000001</v>
      </c>
    </row>
    <row r="297" spans="1:7" ht="15.65" x14ac:dyDescent="0.25">
      <c r="A297" s="22" t="s">
        <v>238</v>
      </c>
      <c r="B297" s="19">
        <v>805</v>
      </c>
      <c r="C297" s="20">
        <v>11</v>
      </c>
      <c r="D297" s="21" t="s">
        <v>4</v>
      </c>
      <c r="E297" s="24" t="s">
        <v>453</v>
      </c>
      <c r="F297" s="20"/>
      <c r="G297" s="51">
        <f>G298</f>
        <v>137979.20000000001</v>
      </c>
    </row>
    <row r="298" spans="1:7" ht="31.25" x14ac:dyDescent="0.25">
      <c r="A298" s="22" t="s">
        <v>237</v>
      </c>
      <c r="B298" s="19">
        <v>805</v>
      </c>
      <c r="C298" s="20">
        <v>11</v>
      </c>
      <c r="D298" s="21" t="s">
        <v>4</v>
      </c>
      <c r="E298" s="24" t="s">
        <v>452</v>
      </c>
      <c r="F298" s="20"/>
      <c r="G298" s="51">
        <f>G299</f>
        <v>137979.20000000001</v>
      </c>
    </row>
    <row r="299" spans="1:7" ht="15.65" x14ac:dyDescent="0.25">
      <c r="A299" s="22" t="s">
        <v>451</v>
      </c>
      <c r="B299" s="19">
        <v>805</v>
      </c>
      <c r="C299" s="20">
        <v>11</v>
      </c>
      <c r="D299" s="21" t="s">
        <v>4</v>
      </c>
      <c r="E299" s="24" t="s">
        <v>450</v>
      </c>
      <c r="F299" s="20"/>
      <c r="G299" s="51">
        <f>G300</f>
        <v>137979.20000000001</v>
      </c>
    </row>
    <row r="300" spans="1:7" ht="31.25" x14ac:dyDescent="0.25">
      <c r="A300" s="22" t="s">
        <v>44</v>
      </c>
      <c r="B300" s="19">
        <v>805</v>
      </c>
      <c r="C300" s="20">
        <v>11</v>
      </c>
      <c r="D300" s="21" t="s">
        <v>4</v>
      </c>
      <c r="E300" s="24" t="s">
        <v>450</v>
      </c>
      <c r="F300" s="20">
        <v>600</v>
      </c>
      <c r="G300" s="51">
        <f>127979.2+10000</f>
        <v>137979.20000000001</v>
      </c>
    </row>
    <row r="301" spans="1:7" ht="15.65" x14ac:dyDescent="0.25">
      <c r="A301" s="22" t="s">
        <v>36</v>
      </c>
      <c r="B301" s="19">
        <v>805</v>
      </c>
      <c r="C301" s="20">
        <v>11</v>
      </c>
      <c r="D301" s="21" t="s">
        <v>6</v>
      </c>
      <c r="E301" s="21"/>
      <c r="F301" s="20"/>
      <c r="G301" s="51">
        <f>G302+G304</f>
        <v>225.70000000000002</v>
      </c>
    </row>
    <row r="302" spans="1:7" ht="46.9" x14ac:dyDescent="0.25">
      <c r="A302" s="22" t="s">
        <v>300</v>
      </c>
      <c r="B302" s="19">
        <v>805</v>
      </c>
      <c r="C302" s="20">
        <v>11</v>
      </c>
      <c r="D302" s="21" t="s">
        <v>6</v>
      </c>
      <c r="E302" s="21" t="s">
        <v>299</v>
      </c>
      <c r="F302" s="20"/>
      <c r="G302" s="51">
        <f>G303</f>
        <v>149.30000000000001</v>
      </c>
    </row>
    <row r="303" spans="1:7" ht="31.25" x14ac:dyDescent="0.25">
      <c r="A303" s="22" t="s">
        <v>44</v>
      </c>
      <c r="B303" s="19">
        <v>805</v>
      </c>
      <c r="C303" s="20">
        <v>11</v>
      </c>
      <c r="D303" s="21" t="s">
        <v>6</v>
      </c>
      <c r="E303" s="21" t="s">
        <v>299</v>
      </c>
      <c r="F303" s="20">
        <v>600</v>
      </c>
      <c r="G303" s="51">
        <v>149.30000000000001</v>
      </c>
    </row>
    <row r="304" spans="1:7" ht="46.9" x14ac:dyDescent="0.25">
      <c r="A304" s="22" t="s">
        <v>246</v>
      </c>
      <c r="B304" s="19">
        <v>805</v>
      </c>
      <c r="C304" s="20">
        <v>11</v>
      </c>
      <c r="D304" s="21" t="s">
        <v>6</v>
      </c>
      <c r="E304" s="24" t="s">
        <v>454</v>
      </c>
      <c r="F304" s="20"/>
      <c r="G304" s="51">
        <f>G305</f>
        <v>76.400000000000006</v>
      </c>
    </row>
    <row r="305" spans="1:7" ht="31.25" x14ac:dyDescent="0.25">
      <c r="A305" s="22" t="s">
        <v>457</v>
      </c>
      <c r="B305" s="19">
        <v>805</v>
      </c>
      <c r="C305" s="20">
        <v>11</v>
      </c>
      <c r="D305" s="21" t="s">
        <v>6</v>
      </c>
      <c r="E305" s="24" t="s">
        <v>456</v>
      </c>
      <c r="F305" s="20"/>
      <c r="G305" s="51">
        <f>G306</f>
        <v>76.400000000000006</v>
      </c>
    </row>
    <row r="306" spans="1:7" ht="31.25" x14ac:dyDescent="0.25">
      <c r="A306" s="22" t="s">
        <v>235</v>
      </c>
      <c r="B306" s="19">
        <v>805</v>
      </c>
      <c r="C306" s="20">
        <v>11</v>
      </c>
      <c r="D306" s="21" t="s">
        <v>6</v>
      </c>
      <c r="E306" s="21" t="s">
        <v>455</v>
      </c>
      <c r="F306" s="20"/>
      <c r="G306" s="51">
        <f>G307</f>
        <v>76.400000000000006</v>
      </c>
    </row>
    <row r="307" spans="1:7" ht="31.25" x14ac:dyDescent="0.25">
      <c r="A307" s="22" t="s">
        <v>236</v>
      </c>
      <c r="B307" s="19">
        <v>805</v>
      </c>
      <c r="C307" s="20">
        <v>11</v>
      </c>
      <c r="D307" s="21" t="s">
        <v>6</v>
      </c>
      <c r="E307" s="21" t="s">
        <v>301</v>
      </c>
      <c r="F307" s="20"/>
      <c r="G307" s="51">
        <f>G308+G309</f>
        <v>76.400000000000006</v>
      </c>
    </row>
    <row r="308" spans="1:7" ht="62.5" x14ac:dyDescent="0.25">
      <c r="A308" s="22" t="s">
        <v>42</v>
      </c>
      <c r="B308" s="19">
        <v>805</v>
      </c>
      <c r="C308" s="20">
        <v>11</v>
      </c>
      <c r="D308" s="21" t="s">
        <v>6</v>
      </c>
      <c r="E308" s="21" t="s">
        <v>301</v>
      </c>
      <c r="F308" s="20">
        <v>100</v>
      </c>
      <c r="G308" s="51">
        <v>26.4</v>
      </c>
    </row>
    <row r="309" spans="1:7" ht="15.65" x14ac:dyDescent="0.25">
      <c r="A309" s="22" t="s">
        <v>46</v>
      </c>
      <c r="B309" s="19">
        <v>805</v>
      </c>
      <c r="C309" s="20">
        <v>11</v>
      </c>
      <c r="D309" s="21" t="s">
        <v>6</v>
      </c>
      <c r="E309" s="21" t="s">
        <v>301</v>
      </c>
      <c r="F309" s="20">
        <v>300</v>
      </c>
      <c r="G309" s="51">
        <v>50</v>
      </c>
    </row>
    <row r="310" spans="1:7" s="5" customFormat="1" ht="31.25" x14ac:dyDescent="0.25">
      <c r="A310" s="26" t="s">
        <v>112</v>
      </c>
      <c r="B310" s="16">
        <v>808</v>
      </c>
      <c r="C310" s="17"/>
      <c r="D310" s="17"/>
      <c r="E310" s="39"/>
      <c r="F310" s="17"/>
      <c r="G310" s="52">
        <f>G311</f>
        <v>2930.98</v>
      </c>
    </row>
    <row r="311" spans="1:7" ht="15.65" x14ac:dyDescent="0.25">
      <c r="A311" s="22" t="s">
        <v>94</v>
      </c>
      <c r="B311" s="19">
        <v>808</v>
      </c>
      <c r="C311" s="20" t="s">
        <v>4</v>
      </c>
      <c r="D311" s="20"/>
      <c r="E311" s="21"/>
      <c r="F311" s="20"/>
      <c r="G311" s="51">
        <f>G312+G318</f>
        <v>2930.98</v>
      </c>
    </row>
    <row r="312" spans="1:7" ht="31.25" x14ac:dyDescent="0.25">
      <c r="A312" s="22" t="s">
        <v>24</v>
      </c>
      <c r="B312" s="19">
        <v>808</v>
      </c>
      <c r="C312" s="20" t="s">
        <v>4</v>
      </c>
      <c r="D312" s="20" t="s">
        <v>23</v>
      </c>
      <c r="E312" s="21"/>
      <c r="F312" s="20"/>
      <c r="G312" s="51">
        <f>G313</f>
        <v>2924.68</v>
      </c>
    </row>
    <row r="313" spans="1:7" ht="15.65" x14ac:dyDescent="0.25">
      <c r="A313" s="22" t="s">
        <v>77</v>
      </c>
      <c r="B313" s="19">
        <v>808</v>
      </c>
      <c r="C313" s="20" t="s">
        <v>4</v>
      </c>
      <c r="D313" s="20" t="s">
        <v>23</v>
      </c>
      <c r="E313" s="24" t="s">
        <v>279</v>
      </c>
      <c r="F313" s="20"/>
      <c r="G313" s="51">
        <f>G314</f>
        <v>2924.68</v>
      </c>
    </row>
    <row r="314" spans="1:7" ht="15.65" x14ac:dyDescent="0.25">
      <c r="A314" s="22" t="s">
        <v>10</v>
      </c>
      <c r="B314" s="19">
        <v>808</v>
      </c>
      <c r="C314" s="20" t="s">
        <v>4</v>
      </c>
      <c r="D314" s="20" t="s">
        <v>23</v>
      </c>
      <c r="E314" s="24" t="s">
        <v>281</v>
      </c>
      <c r="F314" s="20"/>
      <c r="G314" s="51">
        <f>G315+G316+G317</f>
        <v>2924.68</v>
      </c>
    </row>
    <row r="315" spans="1:7" ht="62.5" x14ac:dyDescent="0.25">
      <c r="A315" s="22" t="s">
        <v>42</v>
      </c>
      <c r="B315" s="19">
        <v>808</v>
      </c>
      <c r="C315" s="20" t="s">
        <v>4</v>
      </c>
      <c r="D315" s="20" t="s">
        <v>23</v>
      </c>
      <c r="E315" s="24" t="s">
        <v>281</v>
      </c>
      <c r="F315" s="20">
        <v>100</v>
      </c>
      <c r="G315" s="51">
        <f>1598.29+8+481.39+358.5</f>
        <v>2446.1799999999998</v>
      </c>
    </row>
    <row r="316" spans="1:7" ht="31.25" x14ac:dyDescent="0.25">
      <c r="A316" s="22" t="s">
        <v>88</v>
      </c>
      <c r="B316" s="19">
        <v>808</v>
      </c>
      <c r="C316" s="20" t="s">
        <v>4</v>
      </c>
      <c r="D316" s="20" t="s">
        <v>23</v>
      </c>
      <c r="E316" s="24" t="s">
        <v>281</v>
      </c>
      <c r="F316" s="20">
        <v>200</v>
      </c>
      <c r="G316" s="51">
        <v>468.5</v>
      </c>
    </row>
    <row r="317" spans="1:7" ht="15.65" x14ac:dyDescent="0.25">
      <c r="A317" s="22" t="s">
        <v>43</v>
      </c>
      <c r="B317" s="19">
        <v>808</v>
      </c>
      <c r="C317" s="20" t="s">
        <v>4</v>
      </c>
      <c r="D317" s="20" t="s">
        <v>23</v>
      </c>
      <c r="E317" s="24" t="s">
        <v>281</v>
      </c>
      <c r="F317" s="20">
        <v>800</v>
      </c>
      <c r="G317" s="51">
        <v>10</v>
      </c>
    </row>
    <row r="318" spans="1:7" ht="15.65" x14ac:dyDescent="0.25">
      <c r="A318" s="22" t="s">
        <v>11</v>
      </c>
      <c r="B318" s="19">
        <v>808</v>
      </c>
      <c r="C318" s="20" t="s">
        <v>4</v>
      </c>
      <c r="D318" s="20">
        <v>13</v>
      </c>
      <c r="E318" s="21"/>
      <c r="F318" s="20"/>
      <c r="G318" s="51">
        <f>G319+G323</f>
        <v>6.3</v>
      </c>
    </row>
    <row r="319" spans="1:7" ht="46.9" x14ac:dyDescent="0.25">
      <c r="A319" s="27" t="s">
        <v>160</v>
      </c>
      <c r="B319" s="19">
        <v>808</v>
      </c>
      <c r="C319" s="20" t="s">
        <v>4</v>
      </c>
      <c r="D319" s="20">
        <v>13</v>
      </c>
      <c r="E319" s="24" t="s">
        <v>282</v>
      </c>
      <c r="F319" s="20"/>
      <c r="G319" s="51">
        <f>G320</f>
        <v>4</v>
      </c>
    </row>
    <row r="320" spans="1:7" ht="46.9" x14ac:dyDescent="0.25">
      <c r="A320" s="27" t="s">
        <v>212</v>
      </c>
      <c r="B320" s="19">
        <v>808</v>
      </c>
      <c r="C320" s="20" t="s">
        <v>4</v>
      </c>
      <c r="D320" s="20">
        <v>13</v>
      </c>
      <c r="E320" s="24" t="s">
        <v>283</v>
      </c>
      <c r="F320" s="20"/>
      <c r="G320" s="51">
        <f>G321</f>
        <v>4</v>
      </c>
    </row>
    <row r="321" spans="1:7" ht="31.25" x14ac:dyDescent="0.25">
      <c r="A321" s="27" t="s">
        <v>180</v>
      </c>
      <c r="B321" s="19">
        <v>808</v>
      </c>
      <c r="C321" s="20" t="s">
        <v>4</v>
      </c>
      <c r="D321" s="20">
        <v>13</v>
      </c>
      <c r="E321" s="24" t="s">
        <v>284</v>
      </c>
      <c r="F321" s="20"/>
      <c r="G321" s="51">
        <f>G322</f>
        <v>4</v>
      </c>
    </row>
    <row r="322" spans="1:7" ht="31.25" x14ac:dyDescent="0.25">
      <c r="A322" s="22" t="s">
        <v>88</v>
      </c>
      <c r="B322" s="19">
        <v>808</v>
      </c>
      <c r="C322" s="20" t="s">
        <v>4</v>
      </c>
      <c r="D322" s="20">
        <v>13</v>
      </c>
      <c r="E322" s="24" t="s">
        <v>284</v>
      </c>
      <c r="F322" s="20">
        <v>200</v>
      </c>
      <c r="G322" s="51">
        <v>4</v>
      </c>
    </row>
    <row r="323" spans="1:7" ht="15.65" x14ac:dyDescent="0.25">
      <c r="A323" s="22" t="s">
        <v>77</v>
      </c>
      <c r="B323" s="19">
        <v>808</v>
      </c>
      <c r="C323" s="20" t="s">
        <v>4</v>
      </c>
      <c r="D323" s="20">
        <v>13</v>
      </c>
      <c r="E323" s="24" t="s">
        <v>279</v>
      </c>
      <c r="F323" s="20"/>
      <c r="G323" s="51">
        <f>G324</f>
        <v>2.2999999999999998</v>
      </c>
    </row>
    <row r="324" spans="1:7" ht="15.65" x14ac:dyDescent="0.25">
      <c r="A324" s="25" t="s">
        <v>122</v>
      </c>
      <c r="B324" s="19">
        <v>808</v>
      </c>
      <c r="C324" s="20" t="s">
        <v>4</v>
      </c>
      <c r="D324" s="20">
        <v>13</v>
      </c>
      <c r="E324" s="23" t="s">
        <v>286</v>
      </c>
      <c r="F324" s="20"/>
      <c r="G324" s="51">
        <f>G325</f>
        <v>2.2999999999999998</v>
      </c>
    </row>
    <row r="325" spans="1:7" ht="31.25" x14ac:dyDescent="0.25">
      <c r="A325" s="22" t="s">
        <v>88</v>
      </c>
      <c r="B325" s="19">
        <v>808</v>
      </c>
      <c r="C325" s="20" t="s">
        <v>4</v>
      </c>
      <c r="D325" s="20">
        <v>13</v>
      </c>
      <c r="E325" s="23" t="s">
        <v>286</v>
      </c>
      <c r="F325" s="20">
        <v>200</v>
      </c>
      <c r="G325" s="51">
        <v>2.2999999999999998</v>
      </c>
    </row>
    <row r="326" spans="1:7" s="5" customFormat="1" ht="31.25" x14ac:dyDescent="0.25">
      <c r="A326" s="26" t="s">
        <v>111</v>
      </c>
      <c r="B326" s="16">
        <v>809</v>
      </c>
      <c r="C326" s="17"/>
      <c r="D326" s="17"/>
      <c r="E326" s="39"/>
      <c r="F326" s="17"/>
      <c r="G326" s="52">
        <f>G327+G352+G357+G362+G369+G391+G400+G415</f>
        <v>174789.25</v>
      </c>
    </row>
    <row r="327" spans="1:7" s="5" customFormat="1" ht="16.3" x14ac:dyDescent="0.25">
      <c r="A327" s="22" t="s">
        <v>94</v>
      </c>
      <c r="B327" s="19">
        <v>809</v>
      </c>
      <c r="C327" s="20" t="s">
        <v>4</v>
      </c>
      <c r="D327" s="20"/>
      <c r="E327" s="21"/>
      <c r="F327" s="20"/>
      <c r="G327" s="51">
        <f>G332+G338+G342+G328</f>
        <v>14863.000000000002</v>
      </c>
    </row>
    <row r="328" spans="1:7" ht="31.25" x14ac:dyDescent="0.25">
      <c r="A328" s="22" t="s">
        <v>14</v>
      </c>
      <c r="B328" s="19">
        <v>809</v>
      </c>
      <c r="C328" s="20" t="s">
        <v>4</v>
      </c>
      <c r="D328" s="21" t="s">
        <v>13</v>
      </c>
      <c r="E328" s="21"/>
      <c r="F328" s="20"/>
      <c r="G328" s="51">
        <f>G329</f>
        <v>302.2</v>
      </c>
    </row>
    <row r="329" spans="1:7" ht="15.65" x14ac:dyDescent="0.25">
      <c r="A329" s="22" t="s">
        <v>77</v>
      </c>
      <c r="B329" s="19">
        <v>809</v>
      </c>
      <c r="C329" s="20" t="s">
        <v>4</v>
      </c>
      <c r="D329" s="21" t="s">
        <v>13</v>
      </c>
      <c r="E329" s="24" t="s">
        <v>279</v>
      </c>
      <c r="F329" s="20"/>
      <c r="G329" s="51">
        <f>G330</f>
        <v>302.2</v>
      </c>
    </row>
    <row r="330" spans="1:7" ht="62.5" x14ac:dyDescent="0.25">
      <c r="A330" s="40" t="s">
        <v>479</v>
      </c>
      <c r="B330" s="19">
        <v>809</v>
      </c>
      <c r="C330" s="20" t="s">
        <v>4</v>
      </c>
      <c r="D330" s="21" t="s">
        <v>13</v>
      </c>
      <c r="E330" s="24" t="s">
        <v>365</v>
      </c>
      <c r="F330" s="20"/>
      <c r="G330" s="51">
        <f>G331</f>
        <v>302.2</v>
      </c>
    </row>
    <row r="331" spans="1:7" ht="15.65" x14ac:dyDescent="0.25">
      <c r="A331" s="22" t="s">
        <v>45</v>
      </c>
      <c r="B331" s="19">
        <v>809</v>
      </c>
      <c r="C331" s="20" t="s">
        <v>4</v>
      </c>
      <c r="D331" s="21" t="s">
        <v>13</v>
      </c>
      <c r="E331" s="24" t="s">
        <v>365</v>
      </c>
      <c r="F331" s="20">
        <v>500</v>
      </c>
      <c r="G331" s="51">
        <f>280+22.2</f>
        <v>302.2</v>
      </c>
    </row>
    <row r="332" spans="1:7" ht="31.25" x14ac:dyDescent="0.25">
      <c r="A332" s="22" t="s">
        <v>24</v>
      </c>
      <c r="B332" s="19">
        <v>809</v>
      </c>
      <c r="C332" s="20" t="s">
        <v>4</v>
      </c>
      <c r="D332" s="20" t="s">
        <v>23</v>
      </c>
      <c r="E332" s="21"/>
      <c r="F332" s="20"/>
      <c r="G332" s="51">
        <f>G333</f>
        <v>14436.2</v>
      </c>
    </row>
    <row r="333" spans="1:7" ht="15.65" x14ac:dyDescent="0.25">
      <c r="A333" s="22" t="s">
        <v>77</v>
      </c>
      <c r="B333" s="19">
        <v>809</v>
      </c>
      <c r="C333" s="20" t="s">
        <v>4</v>
      </c>
      <c r="D333" s="20" t="s">
        <v>23</v>
      </c>
      <c r="E333" s="24" t="s">
        <v>279</v>
      </c>
      <c r="F333" s="20"/>
      <c r="G333" s="51">
        <f>G334</f>
        <v>14436.2</v>
      </c>
    </row>
    <row r="334" spans="1:7" ht="15.65" x14ac:dyDescent="0.25">
      <c r="A334" s="22" t="s">
        <v>10</v>
      </c>
      <c r="B334" s="19">
        <v>809</v>
      </c>
      <c r="C334" s="20" t="s">
        <v>4</v>
      </c>
      <c r="D334" s="20" t="s">
        <v>23</v>
      </c>
      <c r="E334" s="24" t="s">
        <v>281</v>
      </c>
      <c r="F334" s="20"/>
      <c r="G334" s="51">
        <f>G335+G336+G337</f>
        <v>14436.2</v>
      </c>
    </row>
    <row r="335" spans="1:7" ht="62.5" x14ac:dyDescent="0.25">
      <c r="A335" s="22" t="s">
        <v>42</v>
      </c>
      <c r="B335" s="19">
        <v>809</v>
      </c>
      <c r="C335" s="20" t="s">
        <v>4</v>
      </c>
      <c r="D335" s="20" t="s">
        <v>23</v>
      </c>
      <c r="E335" s="24" t="s">
        <v>281</v>
      </c>
      <c r="F335" s="20">
        <v>100</v>
      </c>
      <c r="G335" s="51">
        <f>7966.7+22+2433.2+1048.7-1</f>
        <v>11469.6</v>
      </c>
    </row>
    <row r="336" spans="1:7" ht="31.25" x14ac:dyDescent="0.25">
      <c r="A336" s="22" t="s">
        <v>88</v>
      </c>
      <c r="B336" s="19">
        <v>809</v>
      </c>
      <c r="C336" s="20" t="s">
        <v>4</v>
      </c>
      <c r="D336" s="20" t="s">
        <v>23</v>
      </c>
      <c r="E336" s="24" t="s">
        <v>281</v>
      </c>
      <c r="F336" s="20">
        <v>200</v>
      </c>
      <c r="G336" s="51">
        <v>2957.5</v>
      </c>
    </row>
    <row r="337" spans="1:7" ht="15.65" x14ac:dyDescent="0.25">
      <c r="A337" s="22" t="s">
        <v>43</v>
      </c>
      <c r="B337" s="19">
        <v>809</v>
      </c>
      <c r="C337" s="20" t="s">
        <v>4</v>
      </c>
      <c r="D337" s="20" t="s">
        <v>23</v>
      </c>
      <c r="E337" s="24" t="s">
        <v>281</v>
      </c>
      <c r="F337" s="20">
        <v>800</v>
      </c>
      <c r="G337" s="51">
        <v>9.1</v>
      </c>
    </row>
    <row r="338" spans="1:7" ht="15.65" x14ac:dyDescent="0.25">
      <c r="A338" s="22" t="s">
        <v>487</v>
      </c>
      <c r="B338" s="19">
        <v>809</v>
      </c>
      <c r="C338" s="20" t="s">
        <v>4</v>
      </c>
      <c r="D338" s="21" t="s">
        <v>20</v>
      </c>
      <c r="E338" s="21"/>
      <c r="F338" s="20"/>
      <c r="G338" s="51">
        <f>G339</f>
        <v>53.2</v>
      </c>
    </row>
    <row r="339" spans="1:7" ht="15.65" x14ac:dyDescent="0.25">
      <c r="A339" s="22" t="s">
        <v>77</v>
      </c>
      <c r="B339" s="19">
        <v>809</v>
      </c>
      <c r="C339" s="20" t="s">
        <v>4</v>
      </c>
      <c r="D339" s="21" t="s">
        <v>20</v>
      </c>
      <c r="E339" s="24" t="s">
        <v>279</v>
      </c>
      <c r="F339" s="20"/>
      <c r="G339" s="51">
        <f>G340</f>
        <v>53.2</v>
      </c>
    </row>
    <row r="340" spans="1:7" ht="62.5" x14ac:dyDescent="0.25">
      <c r="A340" s="40" t="s">
        <v>479</v>
      </c>
      <c r="B340" s="19">
        <v>809</v>
      </c>
      <c r="C340" s="20" t="s">
        <v>4</v>
      </c>
      <c r="D340" s="21" t="s">
        <v>20</v>
      </c>
      <c r="E340" s="21" t="s">
        <v>365</v>
      </c>
      <c r="F340" s="20"/>
      <c r="G340" s="51">
        <f>G341</f>
        <v>53.2</v>
      </c>
    </row>
    <row r="341" spans="1:7" ht="15.65" x14ac:dyDescent="0.25">
      <c r="A341" s="22" t="s">
        <v>45</v>
      </c>
      <c r="B341" s="19">
        <v>809</v>
      </c>
      <c r="C341" s="20" t="s">
        <v>4</v>
      </c>
      <c r="D341" s="21" t="s">
        <v>20</v>
      </c>
      <c r="E341" s="21" t="s">
        <v>365</v>
      </c>
      <c r="F341" s="20">
        <v>500</v>
      </c>
      <c r="G341" s="51">
        <v>53.2</v>
      </c>
    </row>
    <row r="342" spans="1:7" ht="15.65" x14ac:dyDescent="0.25">
      <c r="A342" s="22" t="s">
        <v>11</v>
      </c>
      <c r="B342" s="19">
        <v>809</v>
      </c>
      <c r="C342" s="20" t="s">
        <v>4</v>
      </c>
      <c r="D342" s="20">
        <v>13</v>
      </c>
      <c r="E342" s="21"/>
      <c r="F342" s="20"/>
      <c r="G342" s="51">
        <f>G343+G347</f>
        <v>71.400000000000006</v>
      </c>
    </row>
    <row r="343" spans="1:7" ht="46.9" x14ac:dyDescent="0.25">
      <c r="A343" s="22" t="s">
        <v>160</v>
      </c>
      <c r="B343" s="19">
        <v>809</v>
      </c>
      <c r="C343" s="20" t="s">
        <v>4</v>
      </c>
      <c r="D343" s="20">
        <v>13</v>
      </c>
      <c r="E343" s="24" t="s">
        <v>282</v>
      </c>
      <c r="F343" s="20"/>
      <c r="G343" s="51">
        <f>G344</f>
        <v>36</v>
      </c>
    </row>
    <row r="344" spans="1:7" ht="46.9" x14ac:dyDescent="0.25">
      <c r="A344" s="27" t="s">
        <v>179</v>
      </c>
      <c r="B344" s="19">
        <v>809</v>
      </c>
      <c r="C344" s="20" t="s">
        <v>4</v>
      </c>
      <c r="D344" s="20">
        <v>13</v>
      </c>
      <c r="E344" s="24" t="s">
        <v>283</v>
      </c>
      <c r="F344" s="20"/>
      <c r="G344" s="51">
        <f>G345</f>
        <v>36</v>
      </c>
    </row>
    <row r="345" spans="1:7" ht="31.25" x14ac:dyDescent="0.25">
      <c r="A345" s="27" t="s">
        <v>180</v>
      </c>
      <c r="B345" s="19">
        <v>809</v>
      </c>
      <c r="C345" s="20" t="s">
        <v>4</v>
      </c>
      <c r="D345" s="20">
        <v>13</v>
      </c>
      <c r="E345" s="24" t="s">
        <v>284</v>
      </c>
      <c r="F345" s="20"/>
      <c r="G345" s="51">
        <f>G346</f>
        <v>36</v>
      </c>
    </row>
    <row r="346" spans="1:7" ht="31.25" x14ac:dyDescent="0.25">
      <c r="A346" s="22" t="s">
        <v>88</v>
      </c>
      <c r="B346" s="19">
        <v>809</v>
      </c>
      <c r="C346" s="20" t="s">
        <v>4</v>
      </c>
      <c r="D346" s="20">
        <v>13</v>
      </c>
      <c r="E346" s="21" t="s">
        <v>284</v>
      </c>
      <c r="F346" s="20">
        <v>200</v>
      </c>
      <c r="G346" s="51">
        <v>36</v>
      </c>
    </row>
    <row r="347" spans="1:7" ht="15.65" x14ac:dyDescent="0.25">
      <c r="A347" s="22" t="s">
        <v>77</v>
      </c>
      <c r="B347" s="19">
        <v>809</v>
      </c>
      <c r="C347" s="20" t="s">
        <v>4</v>
      </c>
      <c r="D347" s="20">
        <v>13</v>
      </c>
      <c r="E347" s="24" t="s">
        <v>279</v>
      </c>
      <c r="F347" s="20"/>
      <c r="G347" s="51">
        <f>G348+G350</f>
        <v>35.4</v>
      </c>
    </row>
    <row r="348" spans="1:7" ht="33.799999999999997" customHeight="1" x14ac:dyDescent="0.25">
      <c r="A348" s="22" t="s">
        <v>127</v>
      </c>
      <c r="B348" s="19">
        <v>809</v>
      </c>
      <c r="C348" s="20" t="s">
        <v>4</v>
      </c>
      <c r="D348" s="20">
        <v>13</v>
      </c>
      <c r="E348" s="23" t="s">
        <v>326</v>
      </c>
      <c r="F348" s="20"/>
      <c r="G348" s="51">
        <f>G349</f>
        <v>5</v>
      </c>
    </row>
    <row r="349" spans="1:7" ht="15.65" x14ac:dyDescent="0.25">
      <c r="A349" s="22" t="s">
        <v>45</v>
      </c>
      <c r="B349" s="19">
        <v>809</v>
      </c>
      <c r="C349" s="41" t="s">
        <v>4</v>
      </c>
      <c r="D349" s="41">
        <v>13</v>
      </c>
      <c r="E349" s="23" t="s">
        <v>326</v>
      </c>
      <c r="F349" s="20">
        <v>500</v>
      </c>
      <c r="G349" s="51">
        <v>5</v>
      </c>
    </row>
    <row r="350" spans="1:7" ht="15.65" x14ac:dyDescent="0.25">
      <c r="A350" s="25" t="s">
        <v>122</v>
      </c>
      <c r="B350" s="19">
        <v>809</v>
      </c>
      <c r="C350" s="20" t="s">
        <v>4</v>
      </c>
      <c r="D350" s="20">
        <v>13</v>
      </c>
      <c r="E350" s="23" t="s">
        <v>286</v>
      </c>
      <c r="F350" s="20"/>
      <c r="G350" s="51">
        <f>G351</f>
        <v>30.4</v>
      </c>
    </row>
    <row r="351" spans="1:7" ht="31.25" x14ac:dyDescent="0.25">
      <c r="A351" s="22" t="s">
        <v>88</v>
      </c>
      <c r="B351" s="19">
        <v>809</v>
      </c>
      <c r="C351" s="20" t="s">
        <v>4</v>
      </c>
      <c r="D351" s="20">
        <v>13</v>
      </c>
      <c r="E351" s="23" t="s">
        <v>286</v>
      </c>
      <c r="F351" s="20">
        <v>200</v>
      </c>
      <c r="G351" s="51">
        <v>30.4</v>
      </c>
    </row>
    <row r="352" spans="1:7" ht="15.65" x14ac:dyDescent="0.25">
      <c r="A352" s="30" t="s">
        <v>110</v>
      </c>
      <c r="B352" s="19">
        <v>809</v>
      </c>
      <c r="C352" s="21" t="s">
        <v>6</v>
      </c>
      <c r="D352" s="20"/>
      <c r="E352" s="21"/>
      <c r="F352" s="21"/>
      <c r="G352" s="51">
        <f>G353</f>
        <v>1649.2</v>
      </c>
    </row>
    <row r="353" spans="1:7" ht="15.65" x14ac:dyDescent="0.25">
      <c r="A353" s="22" t="s">
        <v>25</v>
      </c>
      <c r="B353" s="19">
        <v>809</v>
      </c>
      <c r="C353" s="21" t="s">
        <v>6</v>
      </c>
      <c r="D353" s="21" t="s">
        <v>9</v>
      </c>
      <c r="E353" s="21"/>
      <c r="F353" s="21"/>
      <c r="G353" s="51">
        <f>G355</f>
        <v>1649.2</v>
      </c>
    </row>
    <row r="354" spans="1:7" ht="15.65" x14ac:dyDescent="0.25">
      <c r="A354" s="22" t="s">
        <v>77</v>
      </c>
      <c r="B354" s="19">
        <v>809</v>
      </c>
      <c r="C354" s="21" t="s">
        <v>6</v>
      </c>
      <c r="D354" s="21" t="s">
        <v>9</v>
      </c>
      <c r="E354" s="24" t="s">
        <v>279</v>
      </c>
      <c r="F354" s="20"/>
      <c r="G354" s="51">
        <f>G355</f>
        <v>1649.2</v>
      </c>
    </row>
    <row r="355" spans="1:7" ht="78.150000000000006" x14ac:dyDescent="0.25">
      <c r="A355" s="30" t="s">
        <v>268</v>
      </c>
      <c r="B355" s="19">
        <v>809</v>
      </c>
      <c r="C355" s="21" t="s">
        <v>6</v>
      </c>
      <c r="D355" s="21" t="s">
        <v>9</v>
      </c>
      <c r="E355" s="23" t="s">
        <v>366</v>
      </c>
      <c r="F355" s="21"/>
      <c r="G355" s="51">
        <f>G356</f>
        <v>1649.2</v>
      </c>
    </row>
    <row r="356" spans="1:7" ht="15.65" x14ac:dyDescent="0.25">
      <c r="A356" s="22" t="s">
        <v>45</v>
      </c>
      <c r="B356" s="19">
        <v>809</v>
      </c>
      <c r="C356" s="21" t="s">
        <v>6</v>
      </c>
      <c r="D356" s="21" t="s">
        <v>9</v>
      </c>
      <c r="E356" s="23" t="s">
        <v>366</v>
      </c>
      <c r="F356" s="21" t="s">
        <v>12</v>
      </c>
      <c r="G356" s="51">
        <v>1649.2</v>
      </c>
    </row>
    <row r="357" spans="1:7" ht="31.25" x14ac:dyDescent="0.25">
      <c r="A357" s="22" t="s">
        <v>97</v>
      </c>
      <c r="B357" s="19">
        <v>809</v>
      </c>
      <c r="C357" s="21" t="s">
        <v>9</v>
      </c>
      <c r="D357" s="20"/>
      <c r="E357" s="21"/>
      <c r="F357" s="21"/>
      <c r="G357" s="51">
        <f>G358</f>
        <v>446.8</v>
      </c>
    </row>
    <row r="358" spans="1:7" ht="15.65" x14ac:dyDescent="0.25">
      <c r="A358" s="22" t="s">
        <v>269</v>
      </c>
      <c r="B358" s="19">
        <v>809</v>
      </c>
      <c r="C358" s="21" t="s">
        <v>9</v>
      </c>
      <c r="D358" s="21" t="s">
        <v>21</v>
      </c>
      <c r="E358" s="21"/>
      <c r="F358" s="21"/>
      <c r="G358" s="51">
        <f>G360</f>
        <v>446.8</v>
      </c>
    </row>
    <row r="359" spans="1:7" ht="15.65" x14ac:dyDescent="0.25">
      <c r="A359" s="22" t="s">
        <v>77</v>
      </c>
      <c r="B359" s="19">
        <v>809</v>
      </c>
      <c r="C359" s="21" t="s">
        <v>9</v>
      </c>
      <c r="D359" s="21" t="s">
        <v>21</v>
      </c>
      <c r="E359" s="24" t="s">
        <v>279</v>
      </c>
      <c r="F359" s="20"/>
      <c r="G359" s="51">
        <f>G360</f>
        <v>446.8</v>
      </c>
    </row>
    <row r="360" spans="1:7" ht="62.5" x14ac:dyDescent="0.25">
      <c r="A360" s="40" t="s">
        <v>479</v>
      </c>
      <c r="B360" s="19">
        <v>809</v>
      </c>
      <c r="C360" s="21" t="s">
        <v>9</v>
      </c>
      <c r="D360" s="21" t="s">
        <v>21</v>
      </c>
      <c r="E360" s="23" t="s">
        <v>365</v>
      </c>
      <c r="F360" s="21"/>
      <c r="G360" s="51">
        <f>G361</f>
        <v>446.8</v>
      </c>
    </row>
    <row r="361" spans="1:7" ht="15.65" x14ac:dyDescent="0.25">
      <c r="A361" s="22" t="s">
        <v>45</v>
      </c>
      <c r="B361" s="19">
        <v>809</v>
      </c>
      <c r="C361" s="21" t="s">
        <v>9</v>
      </c>
      <c r="D361" s="21" t="s">
        <v>21</v>
      </c>
      <c r="E361" s="23" t="s">
        <v>365</v>
      </c>
      <c r="F361" s="21" t="s">
        <v>12</v>
      </c>
      <c r="G361" s="51">
        <v>446.8</v>
      </c>
    </row>
    <row r="362" spans="1:7" ht="15.65" x14ac:dyDescent="0.25">
      <c r="A362" s="22" t="s">
        <v>98</v>
      </c>
      <c r="B362" s="19">
        <v>809</v>
      </c>
      <c r="C362" s="21" t="s">
        <v>13</v>
      </c>
      <c r="D362" s="21"/>
      <c r="E362" s="20"/>
      <c r="F362" s="21"/>
      <c r="G362" s="51">
        <f>G363</f>
        <v>25306</v>
      </c>
    </row>
    <row r="363" spans="1:7" ht="15.65" x14ac:dyDescent="0.25">
      <c r="A363" s="22" t="s">
        <v>49</v>
      </c>
      <c r="B363" s="19">
        <v>809</v>
      </c>
      <c r="C363" s="21" t="s">
        <v>13</v>
      </c>
      <c r="D363" s="21" t="s">
        <v>19</v>
      </c>
      <c r="E363" s="20"/>
      <c r="F363" s="21"/>
      <c r="G363" s="51">
        <f>G364</f>
        <v>25306</v>
      </c>
    </row>
    <row r="364" spans="1:7" ht="15.65" x14ac:dyDescent="0.25">
      <c r="A364" s="22" t="s">
        <v>77</v>
      </c>
      <c r="B364" s="19">
        <v>809</v>
      </c>
      <c r="C364" s="21" t="s">
        <v>13</v>
      </c>
      <c r="D364" s="21" t="s">
        <v>19</v>
      </c>
      <c r="E364" s="23" t="s">
        <v>279</v>
      </c>
      <c r="F364" s="21"/>
      <c r="G364" s="51">
        <f>G365+G367</f>
        <v>25306</v>
      </c>
    </row>
    <row r="365" spans="1:7" ht="62.5" x14ac:dyDescent="0.25">
      <c r="A365" s="40" t="s">
        <v>479</v>
      </c>
      <c r="B365" s="19">
        <v>809</v>
      </c>
      <c r="C365" s="21" t="s">
        <v>13</v>
      </c>
      <c r="D365" s="21" t="s">
        <v>19</v>
      </c>
      <c r="E365" s="20" t="s">
        <v>478</v>
      </c>
      <c r="F365" s="21"/>
      <c r="G365" s="51">
        <f>G366</f>
        <v>5115.6000000000004</v>
      </c>
    </row>
    <row r="366" spans="1:7" ht="15.65" x14ac:dyDescent="0.25">
      <c r="A366" s="22" t="s">
        <v>45</v>
      </c>
      <c r="B366" s="19">
        <v>809</v>
      </c>
      <c r="C366" s="21" t="s">
        <v>13</v>
      </c>
      <c r="D366" s="21" t="s">
        <v>19</v>
      </c>
      <c r="E366" s="20" t="s">
        <v>478</v>
      </c>
      <c r="F366" s="21" t="s">
        <v>12</v>
      </c>
      <c r="G366" s="51">
        <v>5115.6000000000004</v>
      </c>
    </row>
    <row r="367" spans="1:7" ht="62.5" x14ac:dyDescent="0.25">
      <c r="A367" s="40" t="s">
        <v>479</v>
      </c>
      <c r="B367" s="19">
        <v>809</v>
      </c>
      <c r="C367" s="21" t="s">
        <v>13</v>
      </c>
      <c r="D367" s="21" t="s">
        <v>19</v>
      </c>
      <c r="E367" s="23" t="s">
        <v>365</v>
      </c>
      <c r="F367" s="21"/>
      <c r="G367" s="51">
        <f>G368</f>
        <v>20190.400000000001</v>
      </c>
    </row>
    <row r="368" spans="1:7" ht="15.65" x14ac:dyDescent="0.25">
      <c r="A368" s="22" t="s">
        <v>45</v>
      </c>
      <c r="B368" s="19">
        <v>809</v>
      </c>
      <c r="C368" s="21" t="s">
        <v>13</v>
      </c>
      <c r="D368" s="21" t="s">
        <v>19</v>
      </c>
      <c r="E368" s="23" t="s">
        <v>365</v>
      </c>
      <c r="F368" s="21" t="s">
        <v>12</v>
      </c>
      <c r="G368" s="51">
        <f>12422.4+6242.5+1525.5</f>
        <v>20190.400000000001</v>
      </c>
    </row>
    <row r="369" spans="1:7" ht="15.65" x14ac:dyDescent="0.25">
      <c r="A369" s="22" t="s">
        <v>99</v>
      </c>
      <c r="B369" s="19">
        <v>809</v>
      </c>
      <c r="C369" s="21" t="s">
        <v>16</v>
      </c>
      <c r="D369" s="21"/>
      <c r="E369" s="20"/>
      <c r="F369" s="21"/>
      <c r="G369" s="51">
        <f>G370+G378</f>
        <v>36438.050000000003</v>
      </c>
    </row>
    <row r="370" spans="1:7" ht="15.65" x14ac:dyDescent="0.25">
      <c r="A370" s="22" t="s">
        <v>446</v>
      </c>
      <c r="B370" s="19">
        <v>809</v>
      </c>
      <c r="C370" s="21" t="s">
        <v>16</v>
      </c>
      <c r="D370" s="21" t="s">
        <v>6</v>
      </c>
      <c r="E370" s="20"/>
      <c r="F370" s="21"/>
      <c r="G370" s="51">
        <f>G371</f>
        <v>2275.8000000000002</v>
      </c>
    </row>
    <row r="371" spans="1:7" ht="15.65" x14ac:dyDescent="0.25">
      <c r="A371" s="22" t="s">
        <v>77</v>
      </c>
      <c r="B371" s="19">
        <v>809</v>
      </c>
      <c r="C371" s="21" t="s">
        <v>16</v>
      </c>
      <c r="D371" s="21" t="s">
        <v>6</v>
      </c>
      <c r="E371" s="23" t="s">
        <v>279</v>
      </c>
      <c r="F371" s="21"/>
      <c r="G371" s="51">
        <f>G372+G376+G374</f>
        <v>2275.8000000000002</v>
      </c>
    </row>
    <row r="372" spans="1:7" ht="62.5" x14ac:dyDescent="0.25">
      <c r="A372" s="40" t="s">
        <v>479</v>
      </c>
      <c r="B372" s="19">
        <v>809</v>
      </c>
      <c r="C372" s="21" t="s">
        <v>16</v>
      </c>
      <c r="D372" s="21" t="s">
        <v>6</v>
      </c>
      <c r="E372" s="20" t="s">
        <v>478</v>
      </c>
      <c r="F372" s="21"/>
      <c r="G372" s="51">
        <f>G373</f>
        <v>958.2</v>
      </c>
    </row>
    <row r="373" spans="1:7" ht="15.65" x14ac:dyDescent="0.25">
      <c r="A373" s="22" t="s">
        <v>45</v>
      </c>
      <c r="B373" s="19">
        <v>809</v>
      </c>
      <c r="C373" s="21" t="s">
        <v>16</v>
      </c>
      <c r="D373" s="21" t="s">
        <v>6</v>
      </c>
      <c r="E373" s="20" t="s">
        <v>478</v>
      </c>
      <c r="F373" s="21" t="s">
        <v>12</v>
      </c>
      <c r="G373" s="51">
        <v>958.2</v>
      </c>
    </row>
    <row r="374" spans="1:7" ht="62.5" x14ac:dyDescent="0.25">
      <c r="A374" s="40" t="s">
        <v>479</v>
      </c>
      <c r="B374" s="19">
        <v>809</v>
      </c>
      <c r="C374" s="21" t="s">
        <v>16</v>
      </c>
      <c r="D374" s="21" t="s">
        <v>6</v>
      </c>
      <c r="E374" s="20" t="s">
        <v>365</v>
      </c>
      <c r="F374" s="21"/>
      <c r="G374" s="51">
        <f>G375</f>
        <v>977.1</v>
      </c>
    </row>
    <row r="375" spans="1:7" ht="15.65" x14ac:dyDescent="0.25">
      <c r="A375" s="22" t="s">
        <v>45</v>
      </c>
      <c r="B375" s="19">
        <v>809</v>
      </c>
      <c r="C375" s="21" t="s">
        <v>16</v>
      </c>
      <c r="D375" s="21" t="s">
        <v>6</v>
      </c>
      <c r="E375" s="20" t="s">
        <v>365</v>
      </c>
      <c r="F375" s="21" t="s">
        <v>12</v>
      </c>
      <c r="G375" s="51">
        <v>977.1</v>
      </c>
    </row>
    <row r="376" spans="1:7" ht="46.9" x14ac:dyDescent="0.25">
      <c r="A376" s="40" t="s">
        <v>467</v>
      </c>
      <c r="B376" s="19">
        <v>809</v>
      </c>
      <c r="C376" s="21" t="s">
        <v>16</v>
      </c>
      <c r="D376" s="21" t="s">
        <v>6</v>
      </c>
      <c r="E376" s="20" t="s">
        <v>466</v>
      </c>
      <c r="F376" s="21"/>
      <c r="G376" s="51">
        <f>G377</f>
        <v>340.5</v>
      </c>
    </row>
    <row r="377" spans="1:7" ht="15.65" x14ac:dyDescent="0.25">
      <c r="A377" s="22" t="s">
        <v>45</v>
      </c>
      <c r="B377" s="19">
        <v>809</v>
      </c>
      <c r="C377" s="21" t="s">
        <v>16</v>
      </c>
      <c r="D377" s="21" t="s">
        <v>6</v>
      </c>
      <c r="E377" s="20" t="s">
        <v>466</v>
      </c>
      <c r="F377" s="21" t="s">
        <v>12</v>
      </c>
      <c r="G377" s="51">
        <v>340.5</v>
      </c>
    </row>
    <row r="378" spans="1:7" ht="15.65" x14ac:dyDescent="0.25">
      <c r="A378" s="22" t="s">
        <v>158</v>
      </c>
      <c r="B378" s="19">
        <v>809</v>
      </c>
      <c r="C378" s="21" t="s">
        <v>16</v>
      </c>
      <c r="D378" s="21" t="s">
        <v>9</v>
      </c>
      <c r="E378" s="20"/>
      <c r="F378" s="21"/>
      <c r="G378" s="51">
        <f>G379+G384</f>
        <v>34162.25</v>
      </c>
    </row>
    <row r="379" spans="1:7" ht="46.9" x14ac:dyDescent="0.25">
      <c r="A379" s="22" t="s">
        <v>187</v>
      </c>
      <c r="B379" s="19">
        <v>809</v>
      </c>
      <c r="C379" s="21" t="s">
        <v>16</v>
      </c>
      <c r="D379" s="21" t="s">
        <v>9</v>
      </c>
      <c r="E379" s="21" t="s">
        <v>331</v>
      </c>
      <c r="F379" s="21"/>
      <c r="G379" s="51">
        <f>G380</f>
        <v>4000</v>
      </c>
    </row>
    <row r="380" spans="1:7" ht="15.65" x14ac:dyDescent="0.25">
      <c r="A380" s="22" t="s">
        <v>193</v>
      </c>
      <c r="B380" s="19">
        <v>809</v>
      </c>
      <c r="C380" s="21" t="s">
        <v>16</v>
      </c>
      <c r="D380" s="21" t="s">
        <v>9</v>
      </c>
      <c r="E380" s="21" t="s">
        <v>488</v>
      </c>
      <c r="F380" s="21"/>
      <c r="G380" s="51">
        <f>G381</f>
        <v>4000</v>
      </c>
    </row>
    <row r="381" spans="1:7" ht="31.25" x14ac:dyDescent="0.25">
      <c r="A381" s="22" t="s">
        <v>194</v>
      </c>
      <c r="B381" s="19">
        <v>809</v>
      </c>
      <c r="C381" s="21" t="s">
        <v>16</v>
      </c>
      <c r="D381" s="21" t="s">
        <v>9</v>
      </c>
      <c r="E381" s="21" t="s">
        <v>489</v>
      </c>
      <c r="F381" s="21"/>
      <c r="G381" s="51">
        <f>G382</f>
        <v>4000</v>
      </c>
    </row>
    <row r="382" spans="1:7" ht="31.25" x14ac:dyDescent="0.25">
      <c r="A382" s="22" t="s">
        <v>195</v>
      </c>
      <c r="B382" s="19">
        <v>809</v>
      </c>
      <c r="C382" s="21" t="s">
        <v>16</v>
      </c>
      <c r="D382" s="21" t="s">
        <v>9</v>
      </c>
      <c r="E382" s="21" t="s">
        <v>490</v>
      </c>
      <c r="F382" s="21"/>
      <c r="G382" s="51">
        <f>G383</f>
        <v>4000</v>
      </c>
    </row>
    <row r="383" spans="1:7" ht="15.65" x14ac:dyDescent="0.25">
      <c r="A383" s="22" t="s">
        <v>45</v>
      </c>
      <c r="B383" s="19">
        <v>809</v>
      </c>
      <c r="C383" s="21" t="s">
        <v>16</v>
      </c>
      <c r="D383" s="21" t="s">
        <v>9</v>
      </c>
      <c r="E383" s="21" t="s">
        <v>490</v>
      </c>
      <c r="F383" s="21" t="s">
        <v>12</v>
      </c>
      <c r="G383" s="51">
        <v>4000</v>
      </c>
    </row>
    <row r="384" spans="1:7" ht="15.65" x14ac:dyDescent="0.25">
      <c r="A384" s="22" t="s">
        <v>77</v>
      </c>
      <c r="B384" s="19">
        <v>809</v>
      </c>
      <c r="C384" s="21" t="s">
        <v>16</v>
      </c>
      <c r="D384" s="21" t="s">
        <v>9</v>
      </c>
      <c r="E384" s="23" t="s">
        <v>279</v>
      </c>
      <c r="F384" s="21"/>
      <c r="G384" s="51">
        <f>G385+G387+G389</f>
        <v>30162.25</v>
      </c>
    </row>
    <row r="385" spans="1:7" ht="62.5" x14ac:dyDescent="0.25">
      <c r="A385" s="40" t="s">
        <v>479</v>
      </c>
      <c r="B385" s="19">
        <v>809</v>
      </c>
      <c r="C385" s="21" t="s">
        <v>16</v>
      </c>
      <c r="D385" s="21" t="s">
        <v>9</v>
      </c>
      <c r="E385" s="20" t="s">
        <v>478</v>
      </c>
      <c r="F385" s="21"/>
      <c r="G385" s="51">
        <f>G386</f>
        <v>5224.8999999999996</v>
      </c>
    </row>
    <row r="386" spans="1:7" ht="15.65" x14ac:dyDescent="0.25">
      <c r="A386" s="22" t="s">
        <v>45</v>
      </c>
      <c r="B386" s="19">
        <v>809</v>
      </c>
      <c r="C386" s="21" t="s">
        <v>16</v>
      </c>
      <c r="D386" s="21" t="s">
        <v>9</v>
      </c>
      <c r="E386" s="20" t="s">
        <v>478</v>
      </c>
      <c r="F386" s="21" t="s">
        <v>12</v>
      </c>
      <c r="G386" s="51">
        <v>5224.8999999999996</v>
      </c>
    </row>
    <row r="387" spans="1:7" ht="46.9" x14ac:dyDescent="0.25">
      <c r="A387" s="22" t="s">
        <v>270</v>
      </c>
      <c r="B387" s="19">
        <v>809</v>
      </c>
      <c r="C387" s="21" t="s">
        <v>16</v>
      </c>
      <c r="D387" s="21" t="s">
        <v>9</v>
      </c>
      <c r="E387" s="20" t="s">
        <v>365</v>
      </c>
      <c r="F387" s="21"/>
      <c r="G387" s="51">
        <f>G388</f>
        <v>20777.849999999999</v>
      </c>
    </row>
    <row r="388" spans="1:7" ht="15.65" x14ac:dyDescent="0.25">
      <c r="A388" s="22" t="s">
        <v>45</v>
      </c>
      <c r="B388" s="19">
        <v>809</v>
      </c>
      <c r="C388" s="21" t="s">
        <v>16</v>
      </c>
      <c r="D388" s="21" t="s">
        <v>9</v>
      </c>
      <c r="E388" s="20" t="s">
        <v>365</v>
      </c>
      <c r="F388" s="21" t="s">
        <v>12</v>
      </c>
      <c r="G388" s="51">
        <f>17361.9+1297+1009.35+581.6+528</f>
        <v>20777.849999999999</v>
      </c>
    </row>
    <row r="389" spans="1:7" ht="46.9" x14ac:dyDescent="0.25">
      <c r="A389" s="22" t="s">
        <v>467</v>
      </c>
      <c r="B389" s="19">
        <v>809</v>
      </c>
      <c r="C389" s="21" t="s">
        <v>16</v>
      </c>
      <c r="D389" s="21" t="s">
        <v>9</v>
      </c>
      <c r="E389" s="20" t="s">
        <v>466</v>
      </c>
      <c r="F389" s="21"/>
      <c r="G389" s="51">
        <f>G390</f>
        <v>4159.5</v>
      </c>
    </row>
    <row r="390" spans="1:7" ht="15.65" x14ac:dyDescent="0.25">
      <c r="A390" s="22" t="s">
        <v>45</v>
      </c>
      <c r="B390" s="19">
        <v>809</v>
      </c>
      <c r="C390" s="21" t="s">
        <v>16</v>
      </c>
      <c r="D390" s="21" t="s">
        <v>9</v>
      </c>
      <c r="E390" s="20" t="s">
        <v>466</v>
      </c>
      <c r="F390" s="21" t="s">
        <v>12</v>
      </c>
      <c r="G390" s="51">
        <v>4159.5</v>
      </c>
    </row>
    <row r="391" spans="1:7" ht="15.65" x14ac:dyDescent="0.25">
      <c r="A391" s="22" t="s">
        <v>104</v>
      </c>
      <c r="B391" s="19">
        <v>809</v>
      </c>
      <c r="C391" s="20" t="s">
        <v>20</v>
      </c>
      <c r="D391" s="21"/>
      <c r="E391" s="21"/>
      <c r="F391" s="21"/>
      <c r="G391" s="51">
        <f>G392</f>
        <v>46833.9</v>
      </c>
    </row>
    <row r="392" spans="1:7" ht="15.65" x14ac:dyDescent="0.25">
      <c r="A392" s="22" t="s">
        <v>26</v>
      </c>
      <c r="B392" s="19">
        <v>809</v>
      </c>
      <c r="C392" s="21" t="s">
        <v>20</v>
      </c>
      <c r="D392" s="21" t="s">
        <v>19</v>
      </c>
      <c r="E392" s="21"/>
      <c r="F392" s="20"/>
      <c r="G392" s="51">
        <f>G393</f>
        <v>46833.9</v>
      </c>
    </row>
    <row r="393" spans="1:7" ht="31.25" x14ac:dyDescent="0.25">
      <c r="A393" s="22" t="s">
        <v>165</v>
      </c>
      <c r="B393" s="19">
        <v>809</v>
      </c>
      <c r="C393" s="21" t="s">
        <v>20</v>
      </c>
      <c r="D393" s="21" t="s">
        <v>19</v>
      </c>
      <c r="E393" s="24" t="s">
        <v>367</v>
      </c>
      <c r="F393" s="20"/>
      <c r="G393" s="51">
        <f>G394</f>
        <v>46833.9</v>
      </c>
    </row>
    <row r="394" spans="1:7" ht="17.350000000000001" customHeight="1" x14ac:dyDescent="0.25">
      <c r="A394" s="22" t="s">
        <v>213</v>
      </c>
      <c r="B394" s="19">
        <v>809</v>
      </c>
      <c r="C394" s="21" t="s">
        <v>20</v>
      </c>
      <c r="D394" s="21" t="s">
        <v>19</v>
      </c>
      <c r="E394" s="24" t="s">
        <v>368</v>
      </c>
      <c r="F394" s="20"/>
      <c r="G394" s="51">
        <f>G395</f>
        <v>46833.9</v>
      </c>
    </row>
    <row r="395" spans="1:7" ht="31.25" x14ac:dyDescent="0.25">
      <c r="A395" s="22" t="s">
        <v>214</v>
      </c>
      <c r="B395" s="19">
        <v>809</v>
      </c>
      <c r="C395" s="21" t="s">
        <v>20</v>
      </c>
      <c r="D395" s="21" t="s">
        <v>19</v>
      </c>
      <c r="E395" s="24" t="s">
        <v>369</v>
      </c>
      <c r="F395" s="20"/>
      <c r="G395" s="51">
        <f>G396</f>
        <v>46833.9</v>
      </c>
    </row>
    <row r="396" spans="1:7" ht="60.8" customHeight="1" x14ac:dyDescent="0.25">
      <c r="A396" s="22" t="s">
        <v>116</v>
      </c>
      <c r="B396" s="19">
        <v>809</v>
      </c>
      <c r="C396" s="21" t="s">
        <v>20</v>
      </c>
      <c r="D396" s="21" t="s">
        <v>19</v>
      </c>
      <c r="E396" s="24" t="s">
        <v>370</v>
      </c>
      <c r="F396" s="20"/>
      <c r="G396" s="51">
        <f>G397+G398+G399</f>
        <v>46833.9</v>
      </c>
    </row>
    <row r="397" spans="1:7" ht="62.5" x14ac:dyDescent="0.25">
      <c r="A397" s="22" t="s">
        <v>42</v>
      </c>
      <c r="B397" s="19">
        <v>809</v>
      </c>
      <c r="C397" s="21" t="s">
        <v>20</v>
      </c>
      <c r="D397" s="21" t="s">
        <v>19</v>
      </c>
      <c r="E397" s="24" t="s">
        <v>370</v>
      </c>
      <c r="F397" s="20">
        <v>100</v>
      </c>
      <c r="G397" s="51">
        <f>31996.6+24+10955</f>
        <v>42975.6</v>
      </c>
    </row>
    <row r="398" spans="1:7" ht="31.25" x14ac:dyDescent="0.25">
      <c r="A398" s="22" t="s">
        <v>88</v>
      </c>
      <c r="B398" s="19">
        <v>809</v>
      </c>
      <c r="C398" s="21" t="s">
        <v>20</v>
      </c>
      <c r="D398" s="21" t="s">
        <v>19</v>
      </c>
      <c r="E398" s="24" t="s">
        <v>370</v>
      </c>
      <c r="F398" s="20">
        <v>200</v>
      </c>
      <c r="G398" s="51">
        <v>3853.9</v>
      </c>
    </row>
    <row r="399" spans="1:7" ht="15.65" x14ac:dyDescent="0.25">
      <c r="A399" s="22" t="s">
        <v>43</v>
      </c>
      <c r="B399" s="19">
        <v>809</v>
      </c>
      <c r="C399" s="21" t="s">
        <v>20</v>
      </c>
      <c r="D399" s="21" t="s">
        <v>19</v>
      </c>
      <c r="E399" s="24" t="s">
        <v>370</v>
      </c>
      <c r="F399" s="20">
        <v>800</v>
      </c>
      <c r="G399" s="51">
        <v>4.4000000000000004</v>
      </c>
    </row>
    <row r="400" spans="1:7" ht="15.65" x14ac:dyDescent="0.25">
      <c r="A400" s="22" t="s">
        <v>108</v>
      </c>
      <c r="B400" s="19">
        <v>809</v>
      </c>
      <c r="C400" s="20" t="s">
        <v>21</v>
      </c>
      <c r="D400" s="20"/>
      <c r="E400" s="21"/>
      <c r="F400" s="20"/>
      <c r="G400" s="51">
        <f>G401+G407</f>
        <v>2995.6</v>
      </c>
    </row>
    <row r="401" spans="1:7" ht="15.65" x14ac:dyDescent="0.25">
      <c r="A401" s="22" t="s">
        <v>27</v>
      </c>
      <c r="B401" s="19">
        <v>809</v>
      </c>
      <c r="C401" s="20" t="s">
        <v>21</v>
      </c>
      <c r="D401" s="20" t="s">
        <v>4</v>
      </c>
      <c r="E401" s="21"/>
      <c r="F401" s="20"/>
      <c r="G401" s="51">
        <f t="shared" ref="G401:G408" si="1">G402</f>
        <v>1830.6</v>
      </c>
    </row>
    <row r="402" spans="1:7" ht="31.25" x14ac:dyDescent="0.25">
      <c r="A402" s="22" t="s">
        <v>181</v>
      </c>
      <c r="B402" s="19">
        <v>809</v>
      </c>
      <c r="C402" s="42">
        <v>10</v>
      </c>
      <c r="D402" s="42">
        <v>1</v>
      </c>
      <c r="E402" s="24" t="s">
        <v>314</v>
      </c>
      <c r="F402" s="20"/>
      <c r="G402" s="51">
        <f t="shared" si="1"/>
        <v>1830.6</v>
      </c>
    </row>
    <row r="403" spans="1:7" ht="31.25" x14ac:dyDescent="0.25">
      <c r="A403" s="22" t="s">
        <v>215</v>
      </c>
      <c r="B403" s="19">
        <v>809</v>
      </c>
      <c r="C403" s="42">
        <v>10</v>
      </c>
      <c r="D403" s="42">
        <v>1</v>
      </c>
      <c r="E403" s="24" t="s">
        <v>371</v>
      </c>
      <c r="F403" s="20"/>
      <c r="G403" s="51">
        <f t="shared" si="1"/>
        <v>1830.6</v>
      </c>
    </row>
    <row r="404" spans="1:7" ht="31.25" x14ac:dyDescent="0.25">
      <c r="A404" s="27" t="s">
        <v>216</v>
      </c>
      <c r="B404" s="19">
        <v>809</v>
      </c>
      <c r="C404" s="42">
        <v>10</v>
      </c>
      <c r="D404" s="42">
        <v>1</v>
      </c>
      <c r="E404" s="24" t="s">
        <v>372</v>
      </c>
      <c r="F404" s="20"/>
      <c r="G404" s="51">
        <f t="shared" si="1"/>
        <v>1830.6</v>
      </c>
    </row>
    <row r="405" spans="1:7" ht="15.65" x14ac:dyDescent="0.25">
      <c r="A405" s="27" t="s">
        <v>50</v>
      </c>
      <c r="B405" s="19">
        <v>809</v>
      </c>
      <c r="C405" s="42">
        <v>10</v>
      </c>
      <c r="D405" s="42">
        <v>1</v>
      </c>
      <c r="E405" s="24" t="s">
        <v>373</v>
      </c>
      <c r="F405" s="20"/>
      <c r="G405" s="51">
        <f t="shared" si="1"/>
        <v>1830.6</v>
      </c>
    </row>
    <row r="406" spans="1:7" ht="15.65" x14ac:dyDescent="0.25">
      <c r="A406" s="22" t="s">
        <v>46</v>
      </c>
      <c r="B406" s="19">
        <v>809</v>
      </c>
      <c r="C406" s="42">
        <v>10</v>
      </c>
      <c r="D406" s="42">
        <v>1</v>
      </c>
      <c r="E406" s="24" t="s">
        <v>373</v>
      </c>
      <c r="F406" s="21" t="s">
        <v>47</v>
      </c>
      <c r="G406" s="51">
        <v>1830.6</v>
      </c>
    </row>
    <row r="407" spans="1:7" ht="15.65" x14ac:dyDescent="0.25">
      <c r="A407" s="27" t="s">
        <v>22</v>
      </c>
      <c r="B407" s="19">
        <v>809</v>
      </c>
      <c r="C407" s="42">
        <v>10</v>
      </c>
      <c r="D407" s="42">
        <v>3</v>
      </c>
      <c r="E407" s="21"/>
      <c r="F407" s="20"/>
      <c r="G407" s="51">
        <f>G408+G410</f>
        <v>1165</v>
      </c>
    </row>
    <row r="408" spans="1:7" ht="19.55" customHeight="1" x14ac:dyDescent="0.25">
      <c r="A408" s="27" t="s">
        <v>249</v>
      </c>
      <c r="B408" s="19">
        <v>809</v>
      </c>
      <c r="C408" s="42">
        <v>10</v>
      </c>
      <c r="D408" s="42">
        <v>3</v>
      </c>
      <c r="E408" s="24" t="s">
        <v>297</v>
      </c>
      <c r="F408" s="20"/>
      <c r="G408" s="51">
        <f t="shared" si="1"/>
        <v>350</v>
      </c>
    </row>
    <row r="409" spans="1:7" ht="15.65" x14ac:dyDescent="0.25">
      <c r="A409" s="22" t="s">
        <v>46</v>
      </c>
      <c r="B409" s="19">
        <v>809</v>
      </c>
      <c r="C409" s="42">
        <v>10</v>
      </c>
      <c r="D409" s="42">
        <v>3</v>
      </c>
      <c r="E409" s="24" t="s">
        <v>297</v>
      </c>
      <c r="F409" s="21" t="s">
        <v>47</v>
      </c>
      <c r="G409" s="51">
        <v>350</v>
      </c>
    </row>
    <row r="410" spans="1:7" ht="15.65" x14ac:dyDescent="0.25">
      <c r="A410" s="22" t="s">
        <v>77</v>
      </c>
      <c r="B410" s="19">
        <v>809</v>
      </c>
      <c r="C410" s="42">
        <v>10</v>
      </c>
      <c r="D410" s="42">
        <v>3</v>
      </c>
      <c r="E410" s="23" t="s">
        <v>279</v>
      </c>
      <c r="F410" s="21"/>
      <c r="G410" s="51">
        <f>G411+G413</f>
        <v>815</v>
      </c>
    </row>
    <row r="411" spans="1:7" ht="46.9" x14ac:dyDescent="0.25">
      <c r="A411" s="22" t="s">
        <v>270</v>
      </c>
      <c r="B411" s="19">
        <v>809</v>
      </c>
      <c r="C411" s="42">
        <v>10</v>
      </c>
      <c r="D411" s="42">
        <v>3</v>
      </c>
      <c r="E411" s="23" t="s">
        <v>365</v>
      </c>
      <c r="F411" s="21"/>
      <c r="G411" s="51">
        <f>G412</f>
        <v>800</v>
      </c>
    </row>
    <row r="412" spans="1:7" ht="15.65" x14ac:dyDescent="0.25">
      <c r="A412" s="22" t="s">
        <v>45</v>
      </c>
      <c r="B412" s="19">
        <v>809</v>
      </c>
      <c r="C412" s="42">
        <v>10</v>
      </c>
      <c r="D412" s="42">
        <v>3</v>
      </c>
      <c r="E412" s="23" t="s">
        <v>365</v>
      </c>
      <c r="F412" s="21" t="s">
        <v>12</v>
      </c>
      <c r="G412" s="51">
        <v>800</v>
      </c>
    </row>
    <row r="413" spans="1:7" ht="46.9" x14ac:dyDescent="0.25">
      <c r="A413" s="22" t="s">
        <v>484</v>
      </c>
      <c r="B413" s="19">
        <v>809</v>
      </c>
      <c r="C413" s="42">
        <v>10</v>
      </c>
      <c r="D413" s="42">
        <v>3</v>
      </c>
      <c r="E413" s="23" t="s">
        <v>483</v>
      </c>
      <c r="F413" s="21"/>
      <c r="G413" s="51">
        <f>G414</f>
        <v>15</v>
      </c>
    </row>
    <row r="414" spans="1:7" ht="15.65" x14ac:dyDescent="0.25">
      <c r="A414" s="22" t="s">
        <v>46</v>
      </c>
      <c r="B414" s="19">
        <v>809</v>
      </c>
      <c r="C414" s="42">
        <v>10</v>
      </c>
      <c r="D414" s="42">
        <v>3</v>
      </c>
      <c r="E414" s="23" t="s">
        <v>483</v>
      </c>
      <c r="F414" s="21" t="s">
        <v>47</v>
      </c>
      <c r="G414" s="51">
        <v>15</v>
      </c>
    </row>
    <row r="415" spans="1:7" ht="31.25" x14ac:dyDescent="0.25">
      <c r="A415" s="22" t="s">
        <v>109</v>
      </c>
      <c r="B415" s="19">
        <v>809</v>
      </c>
      <c r="C415" s="20">
        <v>14</v>
      </c>
      <c r="D415" s="17"/>
      <c r="E415" s="39"/>
      <c r="F415" s="17"/>
      <c r="G415" s="51">
        <f>G416+G422</f>
        <v>46256.7</v>
      </c>
    </row>
    <row r="416" spans="1:7" ht="31.25" x14ac:dyDescent="0.25">
      <c r="A416" s="22" t="s">
        <v>35</v>
      </c>
      <c r="B416" s="19">
        <v>809</v>
      </c>
      <c r="C416" s="20">
        <v>14</v>
      </c>
      <c r="D416" s="20" t="s">
        <v>4</v>
      </c>
      <c r="E416" s="21"/>
      <c r="F416" s="20"/>
      <c r="G416" s="51">
        <f>G417</f>
        <v>41462.199999999997</v>
      </c>
    </row>
    <row r="417" spans="1:7" ht="15.65" x14ac:dyDescent="0.25">
      <c r="A417" s="22" t="s">
        <v>77</v>
      </c>
      <c r="B417" s="19">
        <v>809</v>
      </c>
      <c r="C417" s="20">
        <v>14</v>
      </c>
      <c r="D417" s="20" t="s">
        <v>4</v>
      </c>
      <c r="E417" s="24" t="s">
        <v>279</v>
      </c>
      <c r="F417" s="20"/>
      <c r="G417" s="51">
        <f>G420+G418</f>
        <v>41462.199999999997</v>
      </c>
    </row>
    <row r="418" spans="1:7" ht="78.150000000000006" x14ac:dyDescent="0.25">
      <c r="A418" s="22" t="s">
        <v>69</v>
      </c>
      <c r="B418" s="19">
        <v>809</v>
      </c>
      <c r="C418" s="20">
        <v>14</v>
      </c>
      <c r="D418" s="20" t="s">
        <v>4</v>
      </c>
      <c r="E418" s="24" t="s">
        <v>374</v>
      </c>
      <c r="F418" s="20"/>
      <c r="G418" s="51">
        <f>G419</f>
        <v>15546.4</v>
      </c>
    </row>
    <row r="419" spans="1:7" ht="15.65" x14ac:dyDescent="0.25">
      <c r="A419" s="22" t="s">
        <v>45</v>
      </c>
      <c r="B419" s="19">
        <v>809</v>
      </c>
      <c r="C419" s="20">
        <v>14</v>
      </c>
      <c r="D419" s="20" t="s">
        <v>4</v>
      </c>
      <c r="E419" s="24" t="s">
        <v>374</v>
      </c>
      <c r="F419" s="21" t="s">
        <v>12</v>
      </c>
      <c r="G419" s="51">
        <v>15546.4</v>
      </c>
    </row>
    <row r="420" spans="1:7" ht="109.4" x14ac:dyDescent="0.25">
      <c r="A420" s="22" t="s">
        <v>140</v>
      </c>
      <c r="B420" s="19">
        <v>809</v>
      </c>
      <c r="C420" s="20">
        <v>14</v>
      </c>
      <c r="D420" s="20" t="s">
        <v>4</v>
      </c>
      <c r="E420" s="23" t="s">
        <v>375</v>
      </c>
      <c r="F420" s="21"/>
      <c r="G420" s="51">
        <f>G421</f>
        <v>25915.8</v>
      </c>
    </row>
    <row r="421" spans="1:7" ht="15.65" x14ac:dyDescent="0.25">
      <c r="A421" s="22" t="s">
        <v>45</v>
      </c>
      <c r="B421" s="19">
        <v>809</v>
      </c>
      <c r="C421" s="20">
        <v>14</v>
      </c>
      <c r="D421" s="20" t="s">
        <v>4</v>
      </c>
      <c r="E421" s="23" t="s">
        <v>375</v>
      </c>
      <c r="F421" s="21" t="s">
        <v>12</v>
      </c>
      <c r="G421" s="51">
        <v>25915.8</v>
      </c>
    </row>
    <row r="422" spans="1:7" ht="15.65" x14ac:dyDescent="0.25">
      <c r="A422" s="22" t="s">
        <v>259</v>
      </c>
      <c r="B422" s="19">
        <v>809</v>
      </c>
      <c r="C422" s="20">
        <v>14</v>
      </c>
      <c r="D422" s="21" t="s">
        <v>9</v>
      </c>
      <c r="E422" s="20"/>
      <c r="F422" s="21"/>
      <c r="G422" s="51">
        <f>G423</f>
        <v>4794.5</v>
      </c>
    </row>
    <row r="423" spans="1:7" ht="15.65" x14ac:dyDescent="0.25">
      <c r="A423" s="22" t="s">
        <v>77</v>
      </c>
      <c r="B423" s="19">
        <v>809</v>
      </c>
      <c r="C423" s="20">
        <v>14</v>
      </c>
      <c r="D423" s="21" t="s">
        <v>9</v>
      </c>
      <c r="E423" s="24" t="s">
        <v>279</v>
      </c>
      <c r="F423" s="21"/>
      <c r="G423" s="51">
        <f>G424+G426</f>
        <v>4794.5</v>
      </c>
    </row>
    <row r="424" spans="1:7" ht="46.9" x14ac:dyDescent="0.25">
      <c r="A424" s="22" t="s">
        <v>260</v>
      </c>
      <c r="B424" s="19">
        <v>809</v>
      </c>
      <c r="C424" s="20">
        <v>14</v>
      </c>
      <c r="D424" s="21" t="s">
        <v>9</v>
      </c>
      <c r="E424" s="23" t="s">
        <v>376</v>
      </c>
      <c r="F424" s="21"/>
      <c r="G424" s="51">
        <f>G425</f>
        <v>3941.3</v>
      </c>
    </row>
    <row r="425" spans="1:7" ht="15.65" x14ac:dyDescent="0.25">
      <c r="A425" s="22" t="s">
        <v>45</v>
      </c>
      <c r="B425" s="19">
        <v>809</v>
      </c>
      <c r="C425" s="20">
        <v>14</v>
      </c>
      <c r="D425" s="21" t="s">
        <v>9</v>
      </c>
      <c r="E425" s="23" t="s">
        <v>376</v>
      </c>
      <c r="F425" s="21" t="s">
        <v>12</v>
      </c>
      <c r="G425" s="51">
        <f>3135+806.3</f>
        <v>3941.3</v>
      </c>
    </row>
    <row r="426" spans="1:7" ht="46.9" x14ac:dyDescent="0.25">
      <c r="A426" s="22" t="s">
        <v>270</v>
      </c>
      <c r="B426" s="19">
        <v>809</v>
      </c>
      <c r="C426" s="42">
        <v>14</v>
      </c>
      <c r="D426" s="42" t="s">
        <v>9</v>
      </c>
      <c r="E426" s="20" t="s">
        <v>365</v>
      </c>
      <c r="F426" s="21"/>
      <c r="G426" s="51">
        <f>G427</f>
        <v>853.2</v>
      </c>
    </row>
    <row r="427" spans="1:7" ht="15.65" x14ac:dyDescent="0.25">
      <c r="A427" s="22" t="s">
        <v>45</v>
      </c>
      <c r="B427" s="19">
        <v>809</v>
      </c>
      <c r="C427" s="42">
        <v>14</v>
      </c>
      <c r="D427" s="42" t="s">
        <v>9</v>
      </c>
      <c r="E427" s="20" t="s">
        <v>365</v>
      </c>
      <c r="F427" s="21" t="s">
        <v>12</v>
      </c>
      <c r="G427" s="51">
        <v>853.2</v>
      </c>
    </row>
    <row r="428" spans="1:7" ht="62.5" x14ac:dyDescent="0.25">
      <c r="A428" s="26" t="s">
        <v>117</v>
      </c>
      <c r="B428" s="16">
        <v>813</v>
      </c>
      <c r="C428" s="17"/>
      <c r="D428" s="17"/>
      <c r="E428" s="39"/>
      <c r="F428" s="17"/>
      <c r="G428" s="52">
        <f>G429+G439+G543+G551</f>
        <v>1483585.6</v>
      </c>
    </row>
    <row r="429" spans="1:7" ht="15.65" x14ac:dyDescent="0.25">
      <c r="A429" s="22" t="s">
        <v>94</v>
      </c>
      <c r="B429" s="19">
        <v>813</v>
      </c>
      <c r="C429" s="20" t="s">
        <v>4</v>
      </c>
      <c r="D429" s="20"/>
      <c r="E429" s="21"/>
      <c r="F429" s="20"/>
      <c r="G429" s="51">
        <f t="shared" ref="G429:G434" si="2">G430</f>
        <v>960.5</v>
      </c>
    </row>
    <row r="430" spans="1:7" ht="31.25" x14ac:dyDescent="0.25">
      <c r="A430" s="22" t="s">
        <v>14</v>
      </c>
      <c r="B430" s="19">
        <v>813</v>
      </c>
      <c r="C430" s="20" t="s">
        <v>4</v>
      </c>
      <c r="D430" s="20" t="s">
        <v>13</v>
      </c>
      <c r="E430" s="21"/>
      <c r="F430" s="20"/>
      <c r="G430" s="51">
        <f>G431+G436</f>
        <v>960.5</v>
      </c>
    </row>
    <row r="431" spans="1:7" ht="31.25" x14ac:dyDescent="0.25">
      <c r="A431" s="22" t="s">
        <v>165</v>
      </c>
      <c r="B431" s="19">
        <v>813</v>
      </c>
      <c r="C431" s="20" t="s">
        <v>4</v>
      </c>
      <c r="D431" s="20" t="s">
        <v>13</v>
      </c>
      <c r="E431" s="24" t="s">
        <v>367</v>
      </c>
      <c r="F431" s="20"/>
      <c r="G431" s="51">
        <f t="shared" si="2"/>
        <v>363.3</v>
      </c>
    </row>
    <row r="432" spans="1:7" ht="15.65" x14ac:dyDescent="0.25">
      <c r="A432" s="22" t="s">
        <v>197</v>
      </c>
      <c r="B432" s="19">
        <v>813</v>
      </c>
      <c r="C432" s="20" t="s">
        <v>4</v>
      </c>
      <c r="D432" s="20" t="s">
        <v>13</v>
      </c>
      <c r="E432" s="24" t="s">
        <v>377</v>
      </c>
      <c r="F432" s="20"/>
      <c r="G432" s="51">
        <f t="shared" si="2"/>
        <v>363.3</v>
      </c>
    </row>
    <row r="433" spans="1:7" ht="93.75" customHeight="1" x14ac:dyDescent="0.25">
      <c r="A433" s="22" t="s">
        <v>80</v>
      </c>
      <c r="B433" s="19">
        <v>813</v>
      </c>
      <c r="C433" s="20" t="s">
        <v>4</v>
      </c>
      <c r="D433" s="20" t="s">
        <v>13</v>
      </c>
      <c r="E433" s="24" t="s">
        <v>378</v>
      </c>
      <c r="F433" s="20"/>
      <c r="G433" s="51">
        <f t="shared" si="2"/>
        <v>363.3</v>
      </c>
    </row>
    <row r="434" spans="1:7" ht="31.25" x14ac:dyDescent="0.25">
      <c r="A434" s="22" t="s">
        <v>132</v>
      </c>
      <c r="B434" s="19">
        <v>813</v>
      </c>
      <c r="C434" s="20" t="s">
        <v>4</v>
      </c>
      <c r="D434" s="20" t="s">
        <v>13</v>
      </c>
      <c r="E434" s="24" t="s">
        <v>379</v>
      </c>
      <c r="F434" s="20"/>
      <c r="G434" s="51">
        <f t="shared" si="2"/>
        <v>363.3</v>
      </c>
    </row>
    <row r="435" spans="1:7" ht="62.5" x14ac:dyDescent="0.25">
      <c r="A435" s="22" t="s">
        <v>42</v>
      </c>
      <c r="B435" s="19">
        <v>813</v>
      </c>
      <c r="C435" s="20" t="s">
        <v>4</v>
      </c>
      <c r="D435" s="20" t="s">
        <v>13</v>
      </c>
      <c r="E435" s="24" t="s">
        <v>379</v>
      </c>
      <c r="F435" s="20">
        <v>100</v>
      </c>
      <c r="G435" s="51">
        <f>279+84.3</f>
        <v>363.3</v>
      </c>
    </row>
    <row r="436" spans="1:7" ht="15.65" x14ac:dyDescent="0.25">
      <c r="A436" s="22" t="s">
        <v>77</v>
      </c>
      <c r="B436" s="19">
        <v>813</v>
      </c>
      <c r="C436" s="20" t="s">
        <v>4</v>
      </c>
      <c r="D436" s="20" t="s">
        <v>13</v>
      </c>
      <c r="E436" s="24" t="s">
        <v>279</v>
      </c>
      <c r="F436" s="20"/>
      <c r="G436" s="51">
        <f>G437</f>
        <v>597.20000000000005</v>
      </c>
    </row>
    <row r="437" spans="1:7" ht="15.65" x14ac:dyDescent="0.25">
      <c r="A437" s="22" t="s">
        <v>10</v>
      </c>
      <c r="B437" s="19">
        <v>813</v>
      </c>
      <c r="C437" s="20" t="s">
        <v>4</v>
      </c>
      <c r="D437" s="20" t="s">
        <v>13</v>
      </c>
      <c r="E437" s="24" t="s">
        <v>281</v>
      </c>
      <c r="F437" s="20"/>
      <c r="G437" s="51">
        <f>G438</f>
        <v>597.20000000000005</v>
      </c>
    </row>
    <row r="438" spans="1:7" ht="62.5" x14ac:dyDescent="0.25">
      <c r="A438" s="22" t="s">
        <v>42</v>
      </c>
      <c r="B438" s="19">
        <v>813</v>
      </c>
      <c r="C438" s="20" t="s">
        <v>4</v>
      </c>
      <c r="D438" s="20" t="s">
        <v>13</v>
      </c>
      <c r="E438" s="24" t="s">
        <v>281</v>
      </c>
      <c r="F438" s="20">
        <v>100</v>
      </c>
      <c r="G438" s="51">
        <f>329.4+99.5+168.3</f>
        <v>597.20000000000005</v>
      </c>
    </row>
    <row r="439" spans="1:7" ht="15.65" x14ac:dyDescent="0.25">
      <c r="A439" s="22" t="s">
        <v>104</v>
      </c>
      <c r="B439" s="19">
        <v>813</v>
      </c>
      <c r="C439" s="20" t="s">
        <v>20</v>
      </c>
      <c r="D439" s="20"/>
      <c r="E439" s="21"/>
      <c r="F439" s="20"/>
      <c r="G439" s="51">
        <f>G440+G465+G497+G509+G520</f>
        <v>1415712.9000000001</v>
      </c>
    </row>
    <row r="440" spans="1:7" ht="15.65" x14ac:dyDescent="0.25">
      <c r="A440" s="22" t="s">
        <v>29</v>
      </c>
      <c r="B440" s="19">
        <v>813</v>
      </c>
      <c r="C440" s="20" t="s">
        <v>20</v>
      </c>
      <c r="D440" s="20" t="s">
        <v>4</v>
      </c>
      <c r="E440" s="21"/>
      <c r="F440" s="20"/>
      <c r="G440" s="51">
        <f>G441+G453+G457+G461</f>
        <v>599244.80000000005</v>
      </c>
    </row>
    <row r="441" spans="1:7" ht="31.25" x14ac:dyDescent="0.25">
      <c r="A441" s="22" t="s">
        <v>165</v>
      </c>
      <c r="B441" s="19">
        <v>813</v>
      </c>
      <c r="C441" s="20" t="s">
        <v>20</v>
      </c>
      <c r="D441" s="20" t="s">
        <v>4</v>
      </c>
      <c r="E441" s="24" t="s">
        <v>367</v>
      </c>
      <c r="F441" s="20"/>
      <c r="G441" s="51">
        <f>G442</f>
        <v>585894.60000000009</v>
      </c>
    </row>
    <row r="442" spans="1:7" ht="15.65" x14ac:dyDescent="0.25">
      <c r="A442" s="22" t="s">
        <v>217</v>
      </c>
      <c r="B442" s="19">
        <v>813</v>
      </c>
      <c r="C442" s="20" t="s">
        <v>20</v>
      </c>
      <c r="D442" s="20" t="s">
        <v>4</v>
      </c>
      <c r="E442" s="24" t="s">
        <v>380</v>
      </c>
      <c r="F442" s="20"/>
      <c r="G442" s="51">
        <f>G443+G446+G451</f>
        <v>585894.60000000009</v>
      </c>
    </row>
    <row r="443" spans="1:7" ht="78.150000000000006" x14ac:dyDescent="0.25">
      <c r="A443" s="22" t="s">
        <v>218</v>
      </c>
      <c r="B443" s="19">
        <v>813</v>
      </c>
      <c r="C443" s="20" t="s">
        <v>20</v>
      </c>
      <c r="D443" s="20" t="s">
        <v>4</v>
      </c>
      <c r="E443" s="24" t="s">
        <v>381</v>
      </c>
      <c r="F443" s="20"/>
      <c r="G443" s="51">
        <f>G444</f>
        <v>230812.4</v>
      </c>
    </row>
    <row r="444" spans="1:7" ht="85.6" customHeight="1" x14ac:dyDescent="0.25">
      <c r="A444" s="22" t="s">
        <v>133</v>
      </c>
      <c r="B444" s="19">
        <v>813</v>
      </c>
      <c r="C444" s="20" t="s">
        <v>20</v>
      </c>
      <c r="D444" s="20" t="s">
        <v>4</v>
      </c>
      <c r="E444" s="24" t="s">
        <v>382</v>
      </c>
      <c r="F444" s="20"/>
      <c r="G444" s="51">
        <f>G445</f>
        <v>230812.4</v>
      </c>
    </row>
    <row r="445" spans="1:7" ht="31.25" x14ac:dyDescent="0.25">
      <c r="A445" s="22" t="s">
        <v>44</v>
      </c>
      <c r="B445" s="19">
        <v>813</v>
      </c>
      <c r="C445" s="20" t="s">
        <v>20</v>
      </c>
      <c r="D445" s="20" t="s">
        <v>4</v>
      </c>
      <c r="E445" s="24" t="s">
        <v>382</v>
      </c>
      <c r="F445" s="20">
        <v>600</v>
      </c>
      <c r="G445" s="51">
        <v>230812.4</v>
      </c>
    </row>
    <row r="446" spans="1:7" ht="20.25" customHeight="1" x14ac:dyDescent="0.25">
      <c r="A446" s="18" t="s">
        <v>78</v>
      </c>
      <c r="B446" s="19">
        <v>813</v>
      </c>
      <c r="C446" s="20" t="s">
        <v>20</v>
      </c>
      <c r="D446" s="20" t="s">
        <v>4</v>
      </c>
      <c r="E446" s="24" t="s">
        <v>383</v>
      </c>
      <c r="F446" s="20"/>
      <c r="G446" s="51">
        <f>G447+G449</f>
        <v>354756.9</v>
      </c>
    </row>
    <row r="447" spans="1:7" ht="15.65" x14ac:dyDescent="0.25">
      <c r="A447" s="22" t="s">
        <v>149</v>
      </c>
      <c r="B447" s="19">
        <v>813</v>
      </c>
      <c r="C447" s="20" t="s">
        <v>20</v>
      </c>
      <c r="D447" s="20" t="s">
        <v>4</v>
      </c>
      <c r="E447" s="24" t="s">
        <v>384</v>
      </c>
      <c r="F447" s="20"/>
      <c r="G447" s="51">
        <f>G448</f>
        <v>207016</v>
      </c>
    </row>
    <row r="448" spans="1:7" ht="31.25" x14ac:dyDescent="0.25">
      <c r="A448" s="22" t="s">
        <v>44</v>
      </c>
      <c r="B448" s="19">
        <v>813</v>
      </c>
      <c r="C448" s="20" t="s">
        <v>20</v>
      </c>
      <c r="D448" s="20" t="s">
        <v>4</v>
      </c>
      <c r="E448" s="24" t="s">
        <v>384</v>
      </c>
      <c r="F448" s="20">
        <v>600</v>
      </c>
      <c r="G448" s="51">
        <f>202901+4115</f>
        <v>207016</v>
      </c>
    </row>
    <row r="449" spans="1:162" s="60" customFormat="1" ht="46.9" x14ac:dyDescent="0.25">
      <c r="A449" s="22" t="s">
        <v>142</v>
      </c>
      <c r="B449" s="19">
        <v>813</v>
      </c>
      <c r="C449" s="20" t="s">
        <v>20</v>
      </c>
      <c r="D449" s="20" t="s">
        <v>4</v>
      </c>
      <c r="E449" s="24" t="s">
        <v>385</v>
      </c>
      <c r="F449" s="20"/>
      <c r="G449" s="51">
        <f>G450</f>
        <v>147740.9</v>
      </c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  <c r="DJ449" s="54"/>
      <c r="DK449" s="54"/>
      <c r="DL449" s="54"/>
      <c r="DM449" s="54"/>
      <c r="DN449" s="54"/>
      <c r="DO449" s="54"/>
      <c r="DP449" s="54"/>
      <c r="DQ449" s="54"/>
      <c r="DR449" s="54"/>
      <c r="DS449" s="54"/>
      <c r="DT449" s="54"/>
      <c r="DU449" s="54"/>
      <c r="DV449" s="54"/>
      <c r="DW449" s="54"/>
      <c r="DX449" s="54"/>
      <c r="DY449" s="54"/>
      <c r="DZ449" s="54"/>
      <c r="EA449" s="54"/>
      <c r="EB449" s="54"/>
      <c r="EC449" s="54"/>
      <c r="ED449" s="54"/>
      <c r="EE449" s="54"/>
      <c r="EF449" s="54"/>
      <c r="EG449" s="54"/>
      <c r="EH449" s="54"/>
      <c r="EI449" s="54"/>
      <c r="EJ449" s="54"/>
      <c r="EK449" s="54"/>
      <c r="EL449" s="54"/>
      <c r="EM449" s="54"/>
      <c r="EN449" s="54"/>
      <c r="EO449" s="54"/>
      <c r="EP449" s="54"/>
      <c r="EQ449" s="54"/>
      <c r="ER449" s="54"/>
      <c r="ES449" s="54"/>
      <c r="ET449" s="54"/>
      <c r="EU449" s="54"/>
      <c r="EV449" s="54"/>
      <c r="EW449" s="54"/>
      <c r="EX449" s="54"/>
      <c r="EY449" s="54"/>
      <c r="EZ449" s="54"/>
      <c r="FA449" s="54"/>
      <c r="FB449" s="54"/>
      <c r="FC449" s="54"/>
      <c r="FD449" s="54"/>
      <c r="FE449" s="54"/>
      <c r="FF449" s="54"/>
    </row>
    <row r="450" spans="1:162" s="60" customFormat="1" ht="31.25" x14ac:dyDescent="0.25">
      <c r="A450" s="22" t="s">
        <v>44</v>
      </c>
      <c r="B450" s="19">
        <v>813</v>
      </c>
      <c r="C450" s="20" t="s">
        <v>20</v>
      </c>
      <c r="D450" s="20" t="s">
        <v>4</v>
      </c>
      <c r="E450" s="24" t="s">
        <v>385</v>
      </c>
      <c r="F450" s="20">
        <v>600</v>
      </c>
      <c r="G450" s="51">
        <v>147740.9</v>
      </c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54"/>
      <c r="DJ450" s="54"/>
      <c r="DK450" s="54"/>
      <c r="DL450" s="54"/>
      <c r="DM450" s="54"/>
      <c r="DN450" s="54"/>
      <c r="DO450" s="54"/>
      <c r="DP450" s="54"/>
      <c r="DQ450" s="54"/>
      <c r="DR450" s="54"/>
      <c r="DS450" s="54"/>
      <c r="DT450" s="54"/>
      <c r="DU450" s="54"/>
      <c r="DV450" s="54"/>
      <c r="DW450" s="54"/>
      <c r="DX450" s="54"/>
      <c r="DY450" s="54"/>
      <c r="DZ450" s="54"/>
      <c r="EA450" s="54"/>
      <c r="EB450" s="54"/>
      <c r="EC450" s="54"/>
      <c r="ED450" s="54"/>
      <c r="EE450" s="54"/>
      <c r="EF450" s="54"/>
      <c r="EG450" s="54"/>
      <c r="EH450" s="54"/>
      <c r="EI450" s="54"/>
      <c r="EJ450" s="54"/>
      <c r="EK450" s="54"/>
      <c r="EL450" s="54"/>
      <c r="EM450" s="54"/>
      <c r="EN450" s="54"/>
      <c r="EO450" s="54"/>
      <c r="EP450" s="54"/>
      <c r="EQ450" s="54"/>
      <c r="ER450" s="54"/>
      <c r="ES450" s="54"/>
      <c r="ET450" s="54"/>
      <c r="EU450" s="54"/>
      <c r="EV450" s="54"/>
      <c r="EW450" s="54"/>
      <c r="EX450" s="54"/>
      <c r="EY450" s="54"/>
      <c r="EZ450" s="54"/>
      <c r="FA450" s="54"/>
      <c r="FB450" s="54"/>
      <c r="FC450" s="54"/>
      <c r="FD450" s="54"/>
      <c r="FE450" s="54"/>
      <c r="FF450" s="54"/>
    </row>
    <row r="451" spans="1:162" s="60" customFormat="1" ht="46.9" x14ac:dyDescent="0.25">
      <c r="A451" s="22" t="s">
        <v>458</v>
      </c>
      <c r="B451" s="19">
        <v>813</v>
      </c>
      <c r="C451" s="20" t="s">
        <v>20</v>
      </c>
      <c r="D451" s="20" t="s">
        <v>4</v>
      </c>
      <c r="E451" s="24" t="s">
        <v>459</v>
      </c>
      <c r="F451" s="20"/>
      <c r="G451" s="51">
        <f>G452</f>
        <v>325.3</v>
      </c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  <c r="DJ451" s="54"/>
      <c r="DK451" s="54"/>
      <c r="DL451" s="54"/>
      <c r="DM451" s="54"/>
      <c r="DN451" s="54"/>
      <c r="DO451" s="54"/>
      <c r="DP451" s="54"/>
      <c r="DQ451" s="54"/>
      <c r="DR451" s="54"/>
      <c r="DS451" s="54"/>
      <c r="DT451" s="54"/>
      <c r="DU451" s="54"/>
      <c r="DV451" s="54"/>
      <c r="DW451" s="54"/>
      <c r="DX451" s="54"/>
      <c r="DY451" s="54"/>
      <c r="DZ451" s="54"/>
      <c r="EA451" s="54"/>
      <c r="EB451" s="54"/>
      <c r="EC451" s="54"/>
      <c r="ED451" s="54"/>
      <c r="EE451" s="54"/>
      <c r="EF451" s="54"/>
      <c r="EG451" s="54"/>
      <c r="EH451" s="54"/>
      <c r="EI451" s="54"/>
      <c r="EJ451" s="54"/>
      <c r="EK451" s="54"/>
      <c r="EL451" s="54"/>
      <c r="EM451" s="54"/>
      <c r="EN451" s="54"/>
      <c r="EO451" s="54"/>
      <c r="EP451" s="54"/>
      <c r="EQ451" s="54"/>
      <c r="ER451" s="54"/>
      <c r="ES451" s="54"/>
      <c r="ET451" s="54"/>
      <c r="EU451" s="54"/>
      <c r="EV451" s="54"/>
      <c r="EW451" s="54"/>
      <c r="EX451" s="54"/>
      <c r="EY451" s="54"/>
      <c r="EZ451" s="54"/>
      <c r="FA451" s="54"/>
      <c r="FB451" s="54"/>
      <c r="FC451" s="54"/>
      <c r="FD451" s="54"/>
      <c r="FE451" s="54"/>
      <c r="FF451" s="54"/>
    </row>
    <row r="452" spans="1:162" s="60" customFormat="1" ht="31.25" x14ac:dyDescent="0.25">
      <c r="A452" s="22" t="s">
        <v>44</v>
      </c>
      <c r="B452" s="19">
        <v>813</v>
      </c>
      <c r="C452" s="20" t="s">
        <v>20</v>
      </c>
      <c r="D452" s="20" t="s">
        <v>4</v>
      </c>
      <c r="E452" s="24" t="s">
        <v>459</v>
      </c>
      <c r="F452" s="20">
        <v>600</v>
      </c>
      <c r="G452" s="51">
        <v>325.3</v>
      </c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  <c r="DJ452" s="54"/>
      <c r="DK452" s="54"/>
      <c r="DL452" s="54"/>
      <c r="DM452" s="54"/>
      <c r="DN452" s="54"/>
      <c r="DO452" s="54"/>
      <c r="DP452" s="54"/>
      <c r="DQ452" s="54"/>
      <c r="DR452" s="54"/>
      <c r="DS452" s="54"/>
      <c r="DT452" s="54"/>
      <c r="DU452" s="54"/>
      <c r="DV452" s="54"/>
      <c r="DW452" s="54"/>
      <c r="DX452" s="54"/>
      <c r="DY452" s="54"/>
      <c r="DZ452" s="54"/>
      <c r="EA452" s="54"/>
      <c r="EB452" s="54"/>
      <c r="EC452" s="54"/>
      <c r="ED452" s="54"/>
      <c r="EE452" s="54"/>
      <c r="EF452" s="54"/>
      <c r="EG452" s="54"/>
      <c r="EH452" s="54"/>
      <c r="EI452" s="54"/>
      <c r="EJ452" s="54"/>
      <c r="EK452" s="54"/>
      <c r="EL452" s="54"/>
      <c r="EM452" s="54"/>
      <c r="EN452" s="54"/>
      <c r="EO452" s="54"/>
      <c r="EP452" s="54"/>
      <c r="EQ452" s="54"/>
      <c r="ER452" s="54"/>
      <c r="ES452" s="54"/>
      <c r="ET452" s="54"/>
      <c r="EU452" s="54"/>
      <c r="EV452" s="54"/>
      <c r="EW452" s="54"/>
      <c r="EX452" s="54"/>
      <c r="EY452" s="54"/>
      <c r="EZ452" s="54"/>
      <c r="FA452" s="54"/>
      <c r="FB452" s="54"/>
      <c r="FC452" s="54"/>
      <c r="FD452" s="54"/>
      <c r="FE452" s="54"/>
      <c r="FF452" s="54"/>
    </row>
    <row r="453" spans="1:162" s="60" customFormat="1" ht="46.9" x14ac:dyDescent="0.25">
      <c r="A453" s="22" t="s">
        <v>166</v>
      </c>
      <c r="B453" s="19">
        <v>813</v>
      </c>
      <c r="C453" s="20" t="s">
        <v>20</v>
      </c>
      <c r="D453" s="20" t="s">
        <v>4</v>
      </c>
      <c r="E453" s="24" t="s">
        <v>386</v>
      </c>
      <c r="F453" s="20"/>
      <c r="G453" s="51">
        <f>G454</f>
        <v>14</v>
      </c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  <c r="CW453" s="54"/>
      <c r="CX453" s="54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54"/>
      <c r="DJ453" s="54"/>
      <c r="DK453" s="54"/>
      <c r="DL453" s="54"/>
      <c r="DM453" s="54"/>
      <c r="DN453" s="54"/>
      <c r="DO453" s="54"/>
      <c r="DP453" s="54"/>
      <c r="DQ453" s="54"/>
      <c r="DR453" s="54"/>
      <c r="DS453" s="54"/>
      <c r="DT453" s="54"/>
      <c r="DU453" s="54"/>
      <c r="DV453" s="54"/>
      <c r="DW453" s="54"/>
      <c r="DX453" s="54"/>
      <c r="DY453" s="54"/>
      <c r="DZ453" s="54"/>
      <c r="EA453" s="54"/>
      <c r="EB453" s="54"/>
      <c r="EC453" s="54"/>
      <c r="ED453" s="54"/>
      <c r="EE453" s="54"/>
      <c r="EF453" s="54"/>
      <c r="EG453" s="54"/>
      <c r="EH453" s="54"/>
      <c r="EI453" s="54"/>
      <c r="EJ453" s="54"/>
      <c r="EK453" s="54"/>
      <c r="EL453" s="54"/>
      <c r="EM453" s="54"/>
      <c r="EN453" s="54"/>
      <c r="EO453" s="54"/>
      <c r="EP453" s="54"/>
      <c r="EQ453" s="54"/>
      <c r="ER453" s="54"/>
      <c r="ES453" s="54"/>
      <c r="ET453" s="54"/>
      <c r="EU453" s="54"/>
      <c r="EV453" s="54"/>
      <c r="EW453" s="54"/>
      <c r="EX453" s="54"/>
      <c r="EY453" s="54"/>
      <c r="EZ453" s="54"/>
      <c r="FA453" s="54"/>
      <c r="FB453" s="54"/>
      <c r="FC453" s="54"/>
      <c r="FD453" s="54"/>
      <c r="FE453" s="54"/>
      <c r="FF453" s="54"/>
    </row>
    <row r="454" spans="1:162" s="60" customFormat="1" ht="46.9" x14ac:dyDescent="0.25">
      <c r="A454" s="22" t="s">
        <v>219</v>
      </c>
      <c r="B454" s="19">
        <v>813</v>
      </c>
      <c r="C454" s="20" t="s">
        <v>20</v>
      </c>
      <c r="D454" s="20" t="s">
        <v>4</v>
      </c>
      <c r="E454" s="24" t="s">
        <v>387</v>
      </c>
      <c r="F454" s="20"/>
      <c r="G454" s="51">
        <f>G455</f>
        <v>14</v>
      </c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  <c r="DJ454" s="54"/>
      <c r="DK454" s="54"/>
      <c r="DL454" s="54"/>
      <c r="DM454" s="54"/>
      <c r="DN454" s="54"/>
      <c r="DO454" s="54"/>
      <c r="DP454" s="54"/>
      <c r="DQ454" s="54"/>
      <c r="DR454" s="54"/>
      <c r="DS454" s="54"/>
      <c r="DT454" s="54"/>
      <c r="DU454" s="54"/>
      <c r="DV454" s="54"/>
      <c r="DW454" s="54"/>
      <c r="DX454" s="54"/>
      <c r="DY454" s="54"/>
      <c r="DZ454" s="54"/>
      <c r="EA454" s="54"/>
      <c r="EB454" s="54"/>
      <c r="EC454" s="54"/>
      <c r="ED454" s="54"/>
      <c r="EE454" s="54"/>
      <c r="EF454" s="54"/>
      <c r="EG454" s="54"/>
      <c r="EH454" s="54"/>
      <c r="EI454" s="54"/>
      <c r="EJ454" s="54"/>
      <c r="EK454" s="54"/>
      <c r="EL454" s="54"/>
      <c r="EM454" s="54"/>
      <c r="EN454" s="54"/>
      <c r="EO454" s="54"/>
      <c r="EP454" s="54"/>
      <c r="EQ454" s="54"/>
      <c r="ER454" s="54"/>
      <c r="ES454" s="54"/>
      <c r="ET454" s="54"/>
      <c r="EU454" s="54"/>
      <c r="EV454" s="54"/>
      <c r="EW454" s="54"/>
      <c r="EX454" s="54"/>
      <c r="EY454" s="54"/>
      <c r="EZ454" s="54"/>
      <c r="FA454" s="54"/>
      <c r="FB454" s="54"/>
      <c r="FC454" s="54"/>
      <c r="FD454" s="54"/>
      <c r="FE454" s="54"/>
      <c r="FF454" s="54"/>
    </row>
    <row r="455" spans="1:162" ht="15.65" x14ac:dyDescent="0.25">
      <c r="A455" s="22" t="s">
        <v>199</v>
      </c>
      <c r="B455" s="19">
        <v>813</v>
      </c>
      <c r="C455" s="20" t="s">
        <v>20</v>
      </c>
      <c r="D455" s="20" t="s">
        <v>4</v>
      </c>
      <c r="E455" s="24" t="s">
        <v>388</v>
      </c>
      <c r="F455" s="20"/>
      <c r="G455" s="51">
        <f>G456</f>
        <v>14</v>
      </c>
    </row>
    <row r="456" spans="1:162" ht="31.25" x14ac:dyDescent="0.25">
      <c r="A456" s="22" t="s">
        <v>44</v>
      </c>
      <c r="B456" s="19">
        <v>813</v>
      </c>
      <c r="C456" s="20" t="s">
        <v>20</v>
      </c>
      <c r="D456" s="20" t="s">
        <v>4</v>
      </c>
      <c r="E456" s="24" t="s">
        <v>388</v>
      </c>
      <c r="F456" s="20">
        <v>600</v>
      </c>
      <c r="G456" s="51">
        <v>14</v>
      </c>
    </row>
    <row r="457" spans="1:162" ht="31.25" x14ac:dyDescent="0.25">
      <c r="A457" s="22" t="s">
        <v>167</v>
      </c>
      <c r="B457" s="19">
        <v>813</v>
      </c>
      <c r="C457" s="20" t="s">
        <v>20</v>
      </c>
      <c r="D457" s="20" t="s">
        <v>4</v>
      </c>
      <c r="E457" s="24" t="s">
        <v>389</v>
      </c>
      <c r="F457" s="20"/>
      <c r="G457" s="51">
        <f>G458</f>
        <v>1500</v>
      </c>
    </row>
    <row r="458" spans="1:162" ht="31.25" x14ac:dyDescent="0.25">
      <c r="A458" s="22" t="s">
        <v>220</v>
      </c>
      <c r="B458" s="19">
        <v>813</v>
      </c>
      <c r="C458" s="20" t="s">
        <v>20</v>
      </c>
      <c r="D458" s="20" t="s">
        <v>4</v>
      </c>
      <c r="E458" s="24" t="s">
        <v>390</v>
      </c>
      <c r="F458" s="20"/>
      <c r="G458" s="51">
        <f>G459</f>
        <v>1500</v>
      </c>
    </row>
    <row r="459" spans="1:162" ht="15.65" x14ac:dyDescent="0.25">
      <c r="A459" s="22" t="s">
        <v>199</v>
      </c>
      <c r="B459" s="19">
        <v>813</v>
      </c>
      <c r="C459" s="20" t="s">
        <v>20</v>
      </c>
      <c r="D459" s="20" t="s">
        <v>4</v>
      </c>
      <c r="E459" s="24" t="s">
        <v>391</v>
      </c>
      <c r="F459" s="20"/>
      <c r="G459" s="51">
        <f>G460</f>
        <v>1500</v>
      </c>
    </row>
    <row r="460" spans="1:162" ht="31.25" x14ac:dyDescent="0.25">
      <c r="A460" s="22" t="s">
        <v>44</v>
      </c>
      <c r="B460" s="19">
        <v>813</v>
      </c>
      <c r="C460" s="20" t="s">
        <v>20</v>
      </c>
      <c r="D460" s="20" t="s">
        <v>4</v>
      </c>
      <c r="E460" s="24" t="s">
        <v>391</v>
      </c>
      <c r="F460" s="20">
        <v>600</v>
      </c>
      <c r="G460" s="51">
        <v>1500</v>
      </c>
    </row>
    <row r="461" spans="1:162" ht="62.5" x14ac:dyDescent="0.25">
      <c r="A461" s="22" t="s">
        <v>168</v>
      </c>
      <c r="B461" s="19">
        <v>813</v>
      </c>
      <c r="C461" s="20" t="s">
        <v>20</v>
      </c>
      <c r="D461" s="20" t="s">
        <v>4</v>
      </c>
      <c r="E461" s="24" t="s">
        <v>392</v>
      </c>
      <c r="F461" s="20"/>
      <c r="G461" s="51">
        <f>G462</f>
        <v>11836.2</v>
      </c>
    </row>
    <row r="462" spans="1:162" ht="31.25" x14ac:dyDescent="0.25">
      <c r="A462" s="22" t="s">
        <v>221</v>
      </c>
      <c r="B462" s="19">
        <v>813</v>
      </c>
      <c r="C462" s="20" t="s">
        <v>20</v>
      </c>
      <c r="D462" s="20" t="s">
        <v>4</v>
      </c>
      <c r="E462" s="24" t="s">
        <v>393</v>
      </c>
      <c r="F462" s="20"/>
      <c r="G462" s="51">
        <f>G463</f>
        <v>11836.2</v>
      </c>
    </row>
    <row r="463" spans="1:162" ht="15.65" x14ac:dyDescent="0.25">
      <c r="A463" s="22" t="s">
        <v>199</v>
      </c>
      <c r="B463" s="19">
        <v>813</v>
      </c>
      <c r="C463" s="20" t="s">
        <v>20</v>
      </c>
      <c r="D463" s="20" t="s">
        <v>4</v>
      </c>
      <c r="E463" s="24" t="s">
        <v>394</v>
      </c>
      <c r="F463" s="20"/>
      <c r="G463" s="51">
        <f>G464</f>
        <v>11836.2</v>
      </c>
    </row>
    <row r="464" spans="1:162" ht="31.25" x14ac:dyDescent="0.25">
      <c r="A464" s="22" t="s">
        <v>44</v>
      </c>
      <c r="B464" s="19">
        <v>813</v>
      </c>
      <c r="C464" s="20" t="s">
        <v>20</v>
      </c>
      <c r="D464" s="20" t="s">
        <v>4</v>
      </c>
      <c r="E464" s="24" t="s">
        <v>394</v>
      </c>
      <c r="F464" s="20">
        <v>600</v>
      </c>
      <c r="G464" s="51">
        <v>11836.2</v>
      </c>
    </row>
    <row r="465" spans="1:166" ht="15.65" x14ac:dyDescent="0.25">
      <c r="A465" s="22" t="s">
        <v>30</v>
      </c>
      <c r="B465" s="19">
        <v>813</v>
      </c>
      <c r="C465" s="20" t="s">
        <v>20</v>
      </c>
      <c r="D465" s="20" t="s">
        <v>6</v>
      </c>
      <c r="E465" s="21"/>
      <c r="F465" s="20"/>
      <c r="G465" s="51">
        <f>G466+G485+G489+G493</f>
        <v>719568.79999999993</v>
      </c>
    </row>
    <row r="466" spans="1:166" ht="31.25" x14ac:dyDescent="0.25">
      <c r="A466" s="22" t="s">
        <v>169</v>
      </c>
      <c r="B466" s="19">
        <v>813</v>
      </c>
      <c r="C466" s="20" t="s">
        <v>20</v>
      </c>
      <c r="D466" s="20" t="s">
        <v>6</v>
      </c>
      <c r="E466" s="24" t="s">
        <v>367</v>
      </c>
      <c r="F466" s="20"/>
      <c r="G466" s="51">
        <f>G468+G477+G484+G472</f>
        <v>717966.49999999988</v>
      </c>
    </row>
    <row r="467" spans="1:166" ht="15.65" x14ac:dyDescent="0.25">
      <c r="A467" s="22" t="s">
        <v>197</v>
      </c>
      <c r="B467" s="19">
        <v>813</v>
      </c>
      <c r="C467" s="20" t="s">
        <v>20</v>
      </c>
      <c r="D467" s="20" t="s">
        <v>6</v>
      </c>
      <c r="E467" s="24" t="s">
        <v>377</v>
      </c>
      <c r="F467" s="20"/>
      <c r="G467" s="51">
        <f>G468+G477+G482+G471</f>
        <v>717966.49999999988</v>
      </c>
    </row>
    <row r="468" spans="1:166" ht="15.65" x14ac:dyDescent="0.25">
      <c r="A468" s="22" t="s">
        <v>79</v>
      </c>
      <c r="B468" s="19">
        <v>813</v>
      </c>
      <c r="C468" s="20" t="s">
        <v>20</v>
      </c>
      <c r="D468" s="20" t="s">
        <v>6</v>
      </c>
      <c r="E468" s="24" t="s">
        <v>395</v>
      </c>
      <c r="F468" s="20"/>
      <c r="G468" s="51">
        <f>G476+G474+G470</f>
        <v>262397.09999999998</v>
      </c>
    </row>
    <row r="469" spans="1:166" ht="31.25" x14ac:dyDescent="0.25">
      <c r="A469" s="22" t="s">
        <v>58</v>
      </c>
      <c r="B469" s="19">
        <v>813</v>
      </c>
      <c r="C469" s="20" t="s">
        <v>20</v>
      </c>
      <c r="D469" s="20" t="s">
        <v>6</v>
      </c>
      <c r="E469" s="24" t="s">
        <v>396</v>
      </c>
      <c r="F469" s="20"/>
      <c r="G469" s="51">
        <f>G470</f>
        <v>236905</v>
      </c>
    </row>
    <row r="470" spans="1:166" ht="31.25" x14ac:dyDescent="0.25">
      <c r="A470" s="22" t="s">
        <v>44</v>
      </c>
      <c r="B470" s="19">
        <v>813</v>
      </c>
      <c r="C470" s="20" t="s">
        <v>20</v>
      </c>
      <c r="D470" s="20" t="s">
        <v>6</v>
      </c>
      <c r="E470" s="24" t="s">
        <v>396</v>
      </c>
      <c r="F470" s="20">
        <v>600</v>
      </c>
      <c r="G470" s="51">
        <f>157439.6+10235.5+64412.1+5117.8+1009.35+581.6-1009.35-581.6-300</f>
        <v>236905</v>
      </c>
    </row>
    <row r="471" spans="1:166" ht="46.9" x14ac:dyDescent="0.25">
      <c r="A471" s="22" t="s">
        <v>461</v>
      </c>
      <c r="B471" s="19">
        <v>813</v>
      </c>
      <c r="C471" s="20" t="s">
        <v>20</v>
      </c>
      <c r="D471" s="20" t="s">
        <v>6</v>
      </c>
      <c r="E471" s="24" t="s">
        <v>460</v>
      </c>
      <c r="F471" s="20"/>
      <c r="G471" s="51">
        <f>G472</f>
        <v>605.6</v>
      </c>
    </row>
    <row r="472" spans="1:166" ht="31.25" x14ac:dyDescent="0.25">
      <c r="A472" s="22" t="s">
        <v>44</v>
      </c>
      <c r="B472" s="19">
        <v>813</v>
      </c>
      <c r="C472" s="20" t="s">
        <v>20</v>
      </c>
      <c r="D472" s="20" t="s">
        <v>6</v>
      </c>
      <c r="E472" s="24" t="s">
        <v>460</v>
      </c>
      <c r="F472" s="20">
        <v>600</v>
      </c>
      <c r="G472" s="51">
        <f>451.3+154.3</f>
        <v>605.6</v>
      </c>
    </row>
    <row r="473" spans="1:166" s="60" customFormat="1" ht="46.9" x14ac:dyDescent="0.25">
      <c r="A473" s="22" t="s">
        <v>143</v>
      </c>
      <c r="B473" s="19">
        <v>813</v>
      </c>
      <c r="C473" s="20" t="s">
        <v>20</v>
      </c>
      <c r="D473" s="20" t="s">
        <v>6</v>
      </c>
      <c r="E473" s="24" t="s">
        <v>397</v>
      </c>
      <c r="F473" s="20"/>
      <c r="G473" s="51">
        <f>G474</f>
        <v>23460</v>
      </c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  <c r="DJ473" s="54"/>
      <c r="DK473" s="54"/>
      <c r="DL473" s="54"/>
      <c r="DM473" s="54"/>
      <c r="DN473" s="54"/>
      <c r="DO473" s="54"/>
      <c r="DP473" s="54"/>
      <c r="DQ473" s="54"/>
      <c r="DR473" s="54"/>
      <c r="DS473" s="54"/>
      <c r="DT473" s="54"/>
      <c r="DU473" s="54"/>
      <c r="DV473" s="54"/>
      <c r="DW473" s="54"/>
      <c r="DX473" s="54"/>
      <c r="DY473" s="54"/>
      <c r="DZ473" s="54"/>
      <c r="EA473" s="54"/>
      <c r="EB473" s="54"/>
      <c r="EC473" s="54"/>
      <c r="ED473" s="54"/>
      <c r="EE473" s="54"/>
      <c r="EF473" s="54"/>
      <c r="EG473" s="54"/>
      <c r="EH473" s="54"/>
      <c r="EI473" s="54"/>
      <c r="EJ473" s="54"/>
      <c r="EK473" s="54"/>
      <c r="EL473" s="54"/>
      <c r="EM473" s="54"/>
      <c r="EN473" s="54"/>
      <c r="EO473" s="54"/>
      <c r="EP473" s="54"/>
      <c r="EQ473" s="54"/>
      <c r="ER473" s="54"/>
      <c r="ES473" s="54"/>
      <c r="ET473" s="54"/>
      <c r="EU473" s="54"/>
      <c r="EV473" s="54"/>
      <c r="EW473" s="54"/>
      <c r="EX473" s="54"/>
      <c r="EY473" s="54"/>
      <c r="EZ473" s="54"/>
      <c r="FA473" s="54"/>
      <c r="FB473" s="54"/>
      <c r="FC473" s="54"/>
      <c r="FD473" s="54"/>
      <c r="FE473" s="54"/>
      <c r="FF473" s="54"/>
      <c r="FG473" s="54"/>
      <c r="FH473" s="54"/>
      <c r="FI473" s="54"/>
      <c r="FJ473" s="54"/>
    </row>
    <row r="474" spans="1:166" s="60" customFormat="1" ht="31.25" x14ac:dyDescent="0.25">
      <c r="A474" s="22" t="s">
        <v>44</v>
      </c>
      <c r="B474" s="19">
        <v>813</v>
      </c>
      <c r="C474" s="20" t="s">
        <v>20</v>
      </c>
      <c r="D474" s="20" t="s">
        <v>6</v>
      </c>
      <c r="E474" s="24" t="s">
        <v>397</v>
      </c>
      <c r="F474" s="20">
        <v>600</v>
      </c>
      <c r="G474" s="51">
        <f>25492.1-G476</f>
        <v>23460</v>
      </c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  <c r="DK474" s="54"/>
      <c r="DL474" s="54"/>
      <c r="DM474" s="54"/>
      <c r="DN474" s="54"/>
      <c r="DO474" s="54"/>
      <c r="DP474" s="54"/>
      <c r="DQ474" s="54"/>
      <c r="DR474" s="54"/>
      <c r="DS474" s="54"/>
      <c r="DT474" s="54"/>
      <c r="DU474" s="54"/>
      <c r="DV474" s="54"/>
      <c r="DW474" s="54"/>
      <c r="DX474" s="54"/>
      <c r="DY474" s="54"/>
      <c r="DZ474" s="54"/>
      <c r="EA474" s="54"/>
      <c r="EB474" s="54"/>
      <c r="EC474" s="54"/>
      <c r="ED474" s="54"/>
      <c r="EE474" s="54"/>
      <c r="EF474" s="54"/>
      <c r="EG474" s="54"/>
      <c r="EH474" s="54"/>
      <c r="EI474" s="54"/>
      <c r="EJ474" s="54"/>
      <c r="EK474" s="54"/>
      <c r="EL474" s="54"/>
      <c r="EM474" s="54"/>
      <c r="EN474" s="54"/>
      <c r="EO474" s="54"/>
      <c r="EP474" s="54"/>
      <c r="EQ474" s="54"/>
      <c r="ER474" s="54"/>
      <c r="ES474" s="54"/>
      <c r="ET474" s="54"/>
      <c r="EU474" s="54"/>
      <c r="EV474" s="54"/>
      <c r="EW474" s="54"/>
      <c r="EX474" s="54"/>
      <c r="EY474" s="54"/>
      <c r="EZ474" s="54"/>
      <c r="FA474" s="54"/>
      <c r="FB474" s="54"/>
      <c r="FC474" s="54"/>
      <c r="FD474" s="54"/>
      <c r="FE474" s="54"/>
      <c r="FF474" s="54"/>
      <c r="FG474" s="54"/>
      <c r="FH474" s="54"/>
      <c r="FI474" s="54"/>
      <c r="FJ474" s="54"/>
    </row>
    <row r="475" spans="1:166" s="60" customFormat="1" ht="46.9" x14ac:dyDescent="0.25">
      <c r="A475" s="22" t="s">
        <v>144</v>
      </c>
      <c r="B475" s="19">
        <v>813</v>
      </c>
      <c r="C475" s="20" t="s">
        <v>20</v>
      </c>
      <c r="D475" s="20" t="s">
        <v>6</v>
      </c>
      <c r="E475" s="24" t="s">
        <v>397</v>
      </c>
      <c r="F475" s="20"/>
      <c r="G475" s="51">
        <f>G476</f>
        <v>2032.1</v>
      </c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  <c r="DN475" s="54"/>
      <c r="DO475" s="54"/>
      <c r="DP475" s="54"/>
      <c r="DQ475" s="54"/>
      <c r="DR475" s="54"/>
      <c r="DS475" s="54"/>
      <c r="DT475" s="54"/>
      <c r="DU475" s="54"/>
      <c r="DV475" s="54"/>
      <c r="DW475" s="54"/>
      <c r="DX475" s="54"/>
      <c r="DY475" s="54"/>
      <c r="DZ475" s="54"/>
      <c r="EA475" s="54"/>
      <c r="EB475" s="54"/>
      <c r="EC475" s="54"/>
      <c r="ED475" s="54"/>
      <c r="EE475" s="54"/>
      <c r="EF475" s="54"/>
      <c r="EG475" s="54"/>
      <c r="EH475" s="54"/>
      <c r="EI475" s="54"/>
      <c r="EJ475" s="54"/>
      <c r="EK475" s="54"/>
      <c r="EL475" s="54"/>
      <c r="EM475" s="54"/>
      <c r="EN475" s="54"/>
      <c r="EO475" s="54"/>
      <c r="EP475" s="54"/>
      <c r="EQ475" s="54"/>
      <c r="ER475" s="54"/>
      <c r="ES475" s="54"/>
      <c r="ET475" s="54"/>
      <c r="EU475" s="54"/>
      <c r="EV475" s="54"/>
      <c r="EW475" s="54"/>
      <c r="EX475" s="54"/>
      <c r="EY475" s="54"/>
      <c r="EZ475" s="54"/>
      <c r="FA475" s="54"/>
      <c r="FB475" s="54"/>
      <c r="FC475" s="54"/>
      <c r="FD475" s="54"/>
      <c r="FE475" s="54"/>
      <c r="FF475" s="54"/>
      <c r="FG475" s="54"/>
      <c r="FH475" s="54"/>
      <c r="FI475" s="54"/>
      <c r="FJ475" s="54"/>
    </row>
    <row r="476" spans="1:166" s="60" customFormat="1" ht="31.25" x14ac:dyDescent="0.25">
      <c r="A476" s="22" t="s">
        <v>44</v>
      </c>
      <c r="B476" s="19">
        <v>813</v>
      </c>
      <c r="C476" s="20" t="s">
        <v>20</v>
      </c>
      <c r="D476" s="20" t="s">
        <v>6</v>
      </c>
      <c r="E476" s="24" t="s">
        <v>397</v>
      </c>
      <c r="F476" s="20">
        <v>600</v>
      </c>
      <c r="G476" s="51">
        <v>2032.1</v>
      </c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4"/>
      <c r="DL476" s="54"/>
      <c r="DM476" s="54"/>
      <c r="DN476" s="54"/>
      <c r="DO476" s="54"/>
      <c r="DP476" s="54"/>
      <c r="DQ476" s="54"/>
      <c r="DR476" s="54"/>
      <c r="DS476" s="54"/>
      <c r="DT476" s="54"/>
      <c r="DU476" s="54"/>
      <c r="DV476" s="54"/>
      <c r="DW476" s="54"/>
      <c r="DX476" s="54"/>
      <c r="DY476" s="54"/>
      <c r="DZ476" s="54"/>
      <c r="EA476" s="54"/>
      <c r="EB476" s="54"/>
      <c r="EC476" s="54"/>
      <c r="ED476" s="54"/>
      <c r="EE476" s="54"/>
      <c r="EF476" s="54"/>
      <c r="EG476" s="54"/>
      <c r="EH476" s="54"/>
      <c r="EI476" s="54"/>
      <c r="EJ476" s="54"/>
      <c r="EK476" s="54"/>
      <c r="EL476" s="54"/>
      <c r="EM476" s="54"/>
      <c r="EN476" s="54"/>
      <c r="EO476" s="54"/>
      <c r="EP476" s="54"/>
      <c r="EQ476" s="54"/>
      <c r="ER476" s="54"/>
      <c r="ES476" s="54"/>
      <c r="ET476" s="54"/>
      <c r="EU476" s="54"/>
      <c r="EV476" s="54"/>
      <c r="EW476" s="54"/>
      <c r="EX476" s="54"/>
      <c r="EY476" s="54"/>
      <c r="EZ476" s="54"/>
      <c r="FA476" s="54"/>
      <c r="FB476" s="54"/>
      <c r="FC476" s="54"/>
      <c r="FD476" s="54"/>
      <c r="FE476" s="54"/>
      <c r="FF476" s="54"/>
      <c r="FG476" s="54"/>
      <c r="FH476" s="54"/>
      <c r="FI476" s="54"/>
      <c r="FJ476" s="54"/>
    </row>
    <row r="477" spans="1:166" ht="94.6" customHeight="1" x14ac:dyDescent="0.25">
      <c r="A477" s="22" t="s">
        <v>80</v>
      </c>
      <c r="B477" s="19">
        <v>813</v>
      </c>
      <c r="C477" s="20" t="s">
        <v>20</v>
      </c>
      <c r="D477" s="20" t="s">
        <v>6</v>
      </c>
      <c r="E477" s="24" t="s">
        <v>378</v>
      </c>
      <c r="F477" s="20"/>
      <c r="G477" s="51">
        <f>G478+G480</f>
        <v>408582.69999999995</v>
      </c>
    </row>
    <row r="478" spans="1:166" ht="93.75" x14ac:dyDescent="0.25">
      <c r="A478" s="22" t="s">
        <v>134</v>
      </c>
      <c r="B478" s="19">
        <v>813</v>
      </c>
      <c r="C478" s="20" t="s">
        <v>20</v>
      </c>
      <c r="D478" s="20" t="s">
        <v>6</v>
      </c>
      <c r="E478" s="24" t="s">
        <v>398</v>
      </c>
      <c r="F478" s="20"/>
      <c r="G478" s="51">
        <f>G479</f>
        <v>372413.1</v>
      </c>
    </row>
    <row r="479" spans="1:166" ht="31.25" x14ac:dyDescent="0.25">
      <c r="A479" s="22" t="s">
        <v>44</v>
      </c>
      <c r="B479" s="19">
        <v>813</v>
      </c>
      <c r="C479" s="20" t="s">
        <v>20</v>
      </c>
      <c r="D479" s="20" t="s">
        <v>6</v>
      </c>
      <c r="E479" s="24" t="s">
        <v>398</v>
      </c>
      <c r="F479" s="20">
        <v>600</v>
      </c>
      <c r="G479" s="51">
        <f>350020.5+22392.6</f>
        <v>372413.1</v>
      </c>
    </row>
    <row r="480" spans="1:166" s="6" customFormat="1" ht="140.6" x14ac:dyDescent="0.25">
      <c r="A480" s="27" t="s">
        <v>156</v>
      </c>
      <c r="B480" s="19">
        <v>813</v>
      </c>
      <c r="C480" s="31">
        <v>7</v>
      </c>
      <c r="D480" s="31">
        <v>2</v>
      </c>
      <c r="E480" s="35" t="s">
        <v>399</v>
      </c>
      <c r="F480" s="34"/>
      <c r="G480" s="51">
        <f>G481</f>
        <v>36169.599999999999</v>
      </c>
    </row>
    <row r="481" spans="1:7" s="6" customFormat="1" ht="31.25" x14ac:dyDescent="0.25">
      <c r="A481" s="22" t="s">
        <v>44</v>
      </c>
      <c r="B481" s="19">
        <v>813</v>
      </c>
      <c r="C481" s="31">
        <v>7</v>
      </c>
      <c r="D481" s="31">
        <v>2</v>
      </c>
      <c r="E481" s="35" t="s">
        <v>399</v>
      </c>
      <c r="F481" s="21" t="s">
        <v>71</v>
      </c>
      <c r="G481" s="51">
        <f>33982.2+2187.4</f>
        <v>36169.599999999999</v>
      </c>
    </row>
    <row r="482" spans="1:7" ht="36" customHeight="1" x14ac:dyDescent="0.25">
      <c r="A482" s="22" t="s">
        <v>222</v>
      </c>
      <c r="B482" s="19">
        <v>813</v>
      </c>
      <c r="C482" s="20" t="s">
        <v>20</v>
      </c>
      <c r="D482" s="20" t="s">
        <v>6</v>
      </c>
      <c r="E482" s="24" t="s">
        <v>400</v>
      </c>
      <c r="F482" s="20"/>
      <c r="G482" s="51">
        <f>G483</f>
        <v>46381.1</v>
      </c>
    </row>
    <row r="483" spans="1:7" ht="62.5" x14ac:dyDescent="0.25">
      <c r="A483" s="22" t="s">
        <v>157</v>
      </c>
      <c r="B483" s="19">
        <v>813</v>
      </c>
      <c r="C483" s="20" t="s">
        <v>20</v>
      </c>
      <c r="D483" s="20" t="s">
        <v>6</v>
      </c>
      <c r="E483" s="24" t="s">
        <v>401</v>
      </c>
      <c r="F483" s="20"/>
      <c r="G483" s="51">
        <f>G484</f>
        <v>46381.1</v>
      </c>
    </row>
    <row r="484" spans="1:7" ht="31.25" x14ac:dyDescent="0.25">
      <c r="A484" s="22" t="s">
        <v>44</v>
      </c>
      <c r="B484" s="19">
        <v>813</v>
      </c>
      <c r="C484" s="20" t="s">
        <v>20</v>
      </c>
      <c r="D484" s="20" t="s">
        <v>6</v>
      </c>
      <c r="E484" s="24" t="s">
        <v>401</v>
      </c>
      <c r="F484" s="20">
        <v>600</v>
      </c>
      <c r="G484" s="51">
        <f>43363+3018.1</f>
        <v>46381.1</v>
      </c>
    </row>
    <row r="485" spans="1:7" ht="46.9" x14ac:dyDescent="0.25">
      <c r="A485" s="22" t="s">
        <v>166</v>
      </c>
      <c r="B485" s="19">
        <v>813</v>
      </c>
      <c r="C485" s="20" t="s">
        <v>20</v>
      </c>
      <c r="D485" s="20" t="s">
        <v>6</v>
      </c>
      <c r="E485" s="24" t="s">
        <v>386</v>
      </c>
      <c r="F485" s="20"/>
      <c r="G485" s="51">
        <f>G486</f>
        <v>11</v>
      </c>
    </row>
    <row r="486" spans="1:7" ht="46.9" x14ac:dyDescent="0.25">
      <c r="A486" s="22" t="s">
        <v>219</v>
      </c>
      <c r="B486" s="19">
        <v>813</v>
      </c>
      <c r="C486" s="20" t="s">
        <v>20</v>
      </c>
      <c r="D486" s="20" t="s">
        <v>6</v>
      </c>
      <c r="E486" s="24" t="s">
        <v>387</v>
      </c>
      <c r="F486" s="20"/>
      <c r="G486" s="51">
        <f>G487</f>
        <v>11</v>
      </c>
    </row>
    <row r="487" spans="1:7" ht="15.65" x14ac:dyDescent="0.25">
      <c r="A487" s="22" t="s">
        <v>199</v>
      </c>
      <c r="B487" s="19">
        <v>813</v>
      </c>
      <c r="C487" s="20" t="s">
        <v>20</v>
      </c>
      <c r="D487" s="20" t="s">
        <v>6</v>
      </c>
      <c r="E487" s="24" t="s">
        <v>388</v>
      </c>
      <c r="F487" s="20"/>
      <c r="G487" s="51">
        <f>G488</f>
        <v>11</v>
      </c>
    </row>
    <row r="488" spans="1:7" ht="31.25" x14ac:dyDescent="0.25">
      <c r="A488" s="22" t="s">
        <v>44</v>
      </c>
      <c r="B488" s="19">
        <v>813</v>
      </c>
      <c r="C488" s="20" t="s">
        <v>20</v>
      </c>
      <c r="D488" s="20" t="s">
        <v>6</v>
      </c>
      <c r="E488" s="24" t="s">
        <v>388</v>
      </c>
      <c r="F488" s="20">
        <v>600</v>
      </c>
      <c r="G488" s="51">
        <v>11</v>
      </c>
    </row>
    <row r="489" spans="1:7" ht="31.25" x14ac:dyDescent="0.25">
      <c r="A489" s="22" t="s">
        <v>223</v>
      </c>
      <c r="B489" s="19">
        <v>813</v>
      </c>
      <c r="C489" s="20" t="s">
        <v>20</v>
      </c>
      <c r="D489" s="20" t="s">
        <v>6</v>
      </c>
      <c r="E489" s="24" t="s">
        <v>389</v>
      </c>
      <c r="F489" s="20"/>
      <c r="G489" s="51">
        <f>G490</f>
        <v>1500</v>
      </c>
    </row>
    <row r="490" spans="1:7" ht="31.25" x14ac:dyDescent="0.25">
      <c r="A490" s="22" t="s">
        <v>220</v>
      </c>
      <c r="B490" s="19">
        <v>813</v>
      </c>
      <c r="C490" s="20" t="s">
        <v>20</v>
      </c>
      <c r="D490" s="20" t="s">
        <v>6</v>
      </c>
      <c r="E490" s="24" t="s">
        <v>390</v>
      </c>
      <c r="F490" s="20"/>
      <c r="G490" s="51">
        <f>G491</f>
        <v>1500</v>
      </c>
    </row>
    <row r="491" spans="1:7" ht="15.65" x14ac:dyDescent="0.25">
      <c r="A491" s="22" t="s">
        <v>199</v>
      </c>
      <c r="B491" s="19">
        <v>813</v>
      </c>
      <c r="C491" s="20" t="s">
        <v>20</v>
      </c>
      <c r="D491" s="20" t="s">
        <v>6</v>
      </c>
      <c r="E491" s="24" t="s">
        <v>391</v>
      </c>
      <c r="F491" s="20"/>
      <c r="G491" s="51">
        <f>G492</f>
        <v>1500</v>
      </c>
    </row>
    <row r="492" spans="1:7" ht="31.25" x14ac:dyDescent="0.25">
      <c r="A492" s="22" t="s">
        <v>44</v>
      </c>
      <c r="B492" s="19">
        <v>813</v>
      </c>
      <c r="C492" s="20" t="s">
        <v>20</v>
      </c>
      <c r="D492" s="20" t="s">
        <v>6</v>
      </c>
      <c r="E492" s="24" t="s">
        <v>391</v>
      </c>
      <c r="F492" s="20">
        <v>600</v>
      </c>
      <c r="G492" s="51">
        <v>1500</v>
      </c>
    </row>
    <row r="493" spans="1:7" ht="62.5" x14ac:dyDescent="0.25">
      <c r="A493" s="22" t="s">
        <v>168</v>
      </c>
      <c r="B493" s="19">
        <v>813</v>
      </c>
      <c r="C493" s="20" t="s">
        <v>20</v>
      </c>
      <c r="D493" s="20" t="s">
        <v>6</v>
      </c>
      <c r="E493" s="24" t="s">
        <v>392</v>
      </c>
      <c r="F493" s="20"/>
      <c r="G493" s="51">
        <f>G494</f>
        <v>91.3</v>
      </c>
    </row>
    <row r="494" spans="1:7" ht="31.25" x14ac:dyDescent="0.25">
      <c r="A494" s="22" t="s">
        <v>221</v>
      </c>
      <c r="B494" s="19">
        <v>813</v>
      </c>
      <c r="C494" s="20" t="s">
        <v>20</v>
      </c>
      <c r="D494" s="20" t="s">
        <v>6</v>
      </c>
      <c r="E494" s="24" t="s">
        <v>393</v>
      </c>
      <c r="F494" s="20"/>
      <c r="G494" s="51">
        <f>G495</f>
        <v>91.3</v>
      </c>
    </row>
    <row r="495" spans="1:7" ht="15.65" x14ac:dyDescent="0.25">
      <c r="A495" s="22" t="s">
        <v>199</v>
      </c>
      <c r="B495" s="19">
        <v>813</v>
      </c>
      <c r="C495" s="20" t="s">
        <v>20</v>
      </c>
      <c r="D495" s="20" t="s">
        <v>6</v>
      </c>
      <c r="E495" s="24" t="s">
        <v>394</v>
      </c>
      <c r="F495" s="20"/>
      <c r="G495" s="51">
        <f>G496</f>
        <v>91.3</v>
      </c>
    </row>
    <row r="496" spans="1:7" ht="31.25" x14ac:dyDescent="0.25">
      <c r="A496" s="22" t="s">
        <v>44</v>
      </c>
      <c r="B496" s="19">
        <v>813</v>
      </c>
      <c r="C496" s="20" t="s">
        <v>20</v>
      </c>
      <c r="D496" s="20" t="s">
        <v>6</v>
      </c>
      <c r="E496" s="24" t="s">
        <v>394</v>
      </c>
      <c r="F496" s="20">
        <v>600</v>
      </c>
      <c r="G496" s="51">
        <v>91.3</v>
      </c>
    </row>
    <row r="497" spans="1:7" ht="15.65" x14ac:dyDescent="0.25">
      <c r="A497" s="22" t="s">
        <v>87</v>
      </c>
      <c r="B497" s="19">
        <v>813</v>
      </c>
      <c r="C497" s="20" t="s">
        <v>20</v>
      </c>
      <c r="D497" s="20" t="s">
        <v>9</v>
      </c>
      <c r="E497" s="21"/>
      <c r="F497" s="20"/>
      <c r="G497" s="51">
        <f>G498+G507</f>
        <v>50429.5</v>
      </c>
    </row>
    <row r="498" spans="1:7" ht="31.25" x14ac:dyDescent="0.25">
      <c r="A498" s="22" t="s">
        <v>169</v>
      </c>
      <c r="B498" s="19">
        <v>813</v>
      </c>
      <c r="C498" s="20" t="s">
        <v>20</v>
      </c>
      <c r="D498" s="20" t="s">
        <v>9</v>
      </c>
      <c r="E498" s="24" t="s">
        <v>367</v>
      </c>
      <c r="F498" s="20"/>
      <c r="G498" s="51">
        <f>G500</f>
        <v>50329.5</v>
      </c>
    </row>
    <row r="499" spans="1:7" ht="15.65" x14ac:dyDescent="0.25">
      <c r="A499" s="22" t="s">
        <v>224</v>
      </c>
      <c r="B499" s="19">
        <v>813</v>
      </c>
      <c r="C499" s="20" t="s">
        <v>20</v>
      </c>
      <c r="D499" s="20" t="s">
        <v>9</v>
      </c>
      <c r="E499" s="24" t="s">
        <v>405</v>
      </c>
      <c r="F499" s="20"/>
      <c r="G499" s="51">
        <f>G500</f>
        <v>50329.5</v>
      </c>
    </row>
    <row r="500" spans="1:7" ht="31.25" x14ac:dyDescent="0.25">
      <c r="A500" s="22" t="s">
        <v>81</v>
      </c>
      <c r="B500" s="19">
        <v>813</v>
      </c>
      <c r="C500" s="20" t="s">
        <v>20</v>
      </c>
      <c r="D500" s="20" t="s">
        <v>9</v>
      </c>
      <c r="E500" s="24" t="s">
        <v>404</v>
      </c>
      <c r="F500" s="20"/>
      <c r="G500" s="51">
        <f>G501+G503</f>
        <v>50329.5</v>
      </c>
    </row>
    <row r="501" spans="1:7" ht="31.25" x14ac:dyDescent="0.25">
      <c r="A501" s="22" t="s">
        <v>59</v>
      </c>
      <c r="B501" s="19">
        <v>813</v>
      </c>
      <c r="C501" s="20" t="s">
        <v>20</v>
      </c>
      <c r="D501" s="20" t="s">
        <v>9</v>
      </c>
      <c r="E501" s="24" t="s">
        <v>403</v>
      </c>
      <c r="F501" s="20"/>
      <c r="G501" s="51">
        <f>G502</f>
        <v>20329.5</v>
      </c>
    </row>
    <row r="502" spans="1:7" ht="31.25" x14ac:dyDescent="0.25">
      <c r="A502" s="22" t="s">
        <v>44</v>
      </c>
      <c r="B502" s="19">
        <v>813</v>
      </c>
      <c r="C502" s="20" t="s">
        <v>20</v>
      </c>
      <c r="D502" s="20" t="s">
        <v>9</v>
      </c>
      <c r="E502" s="24" t="s">
        <v>403</v>
      </c>
      <c r="F502" s="20">
        <v>600</v>
      </c>
      <c r="G502" s="51">
        <v>20329.5</v>
      </c>
    </row>
    <row r="503" spans="1:7" ht="62.5" x14ac:dyDescent="0.25">
      <c r="A503" s="22" t="s">
        <v>145</v>
      </c>
      <c r="B503" s="19">
        <v>813</v>
      </c>
      <c r="C503" s="20" t="s">
        <v>20</v>
      </c>
      <c r="D503" s="20" t="s">
        <v>9</v>
      </c>
      <c r="E503" s="24" t="s">
        <v>402</v>
      </c>
      <c r="F503" s="20"/>
      <c r="G503" s="51">
        <f>G504</f>
        <v>30000</v>
      </c>
    </row>
    <row r="504" spans="1:7" ht="31.25" x14ac:dyDescent="0.25">
      <c r="A504" s="22" t="s">
        <v>44</v>
      </c>
      <c r="B504" s="19">
        <v>813</v>
      </c>
      <c r="C504" s="20" t="s">
        <v>20</v>
      </c>
      <c r="D504" s="20" t="s">
        <v>9</v>
      </c>
      <c r="E504" s="24" t="s">
        <v>402</v>
      </c>
      <c r="F504" s="20">
        <v>600</v>
      </c>
      <c r="G504" s="51">
        <f>22000+8000</f>
        <v>30000</v>
      </c>
    </row>
    <row r="505" spans="1:7" ht="31.25" x14ac:dyDescent="0.25">
      <c r="A505" s="22" t="s">
        <v>223</v>
      </c>
      <c r="B505" s="19">
        <v>813</v>
      </c>
      <c r="C505" s="20" t="s">
        <v>20</v>
      </c>
      <c r="D505" s="20" t="s">
        <v>9</v>
      </c>
      <c r="E505" s="24" t="s">
        <v>389</v>
      </c>
      <c r="F505" s="20"/>
      <c r="G505" s="51">
        <f>G506</f>
        <v>100</v>
      </c>
    </row>
    <row r="506" spans="1:7" ht="31.25" x14ac:dyDescent="0.25">
      <c r="A506" s="22" t="s">
        <v>220</v>
      </c>
      <c r="B506" s="19">
        <v>813</v>
      </c>
      <c r="C506" s="20" t="s">
        <v>20</v>
      </c>
      <c r="D506" s="20" t="s">
        <v>9</v>
      </c>
      <c r="E506" s="24" t="s">
        <v>390</v>
      </c>
      <c r="F506" s="20"/>
      <c r="G506" s="51">
        <f>G507</f>
        <v>100</v>
      </c>
    </row>
    <row r="507" spans="1:7" ht="15.65" x14ac:dyDescent="0.25">
      <c r="A507" s="22" t="s">
        <v>199</v>
      </c>
      <c r="B507" s="19">
        <v>813</v>
      </c>
      <c r="C507" s="20" t="s">
        <v>20</v>
      </c>
      <c r="D507" s="20" t="s">
        <v>9</v>
      </c>
      <c r="E507" s="24" t="s">
        <v>391</v>
      </c>
      <c r="F507" s="20"/>
      <c r="G507" s="51">
        <f>G508</f>
        <v>100</v>
      </c>
    </row>
    <row r="508" spans="1:7" ht="31.25" x14ac:dyDescent="0.25">
      <c r="A508" s="22" t="s">
        <v>44</v>
      </c>
      <c r="B508" s="19">
        <v>813</v>
      </c>
      <c r="C508" s="20" t="s">
        <v>20</v>
      </c>
      <c r="D508" s="20" t="s">
        <v>9</v>
      </c>
      <c r="E508" s="24" t="s">
        <v>391</v>
      </c>
      <c r="F508" s="20">
        <v>600</v>
      </c>
      <c r="G508" s="51">
        <v>100</v>
      </c>
    </row>
    <row r="509" spans="1:7" ht="15.65" x14ac:dyDescent="0.25">
      <c r="A509" s="22" t="s">
        <v>31</v>
      </c>
      <c r="B509" s="19">
        <v>813</v>
      </c>
      <c r="C509" s="20" t="s">
        <v>20</v>
      </c>
      <c r="D509" s="20" t="s">
        <v>20</v>
      </c>
      <c r="E509" s="21"/>
      <c r="F509" s="20"/>
      <c r="G509" s="51">
        <f>G510+G515</f>
        <v>7319.1</v>
      </c>
    </row>
    <row r="510" spans="1:7" ht="62.5" x14ac:dyDescent="0.25">
      <c r="A510" s="22" t="s">
        <v>168</v>
      </c>
      <c r="B510" s="19">
        <v>813</v>
      </c>
      <c r="C510" s="20" t="s">
        <v>20</v>
      </c>
      <c r="D510" s="20" t="s">
        <v>20</v>
      </c>
      <c r="E510" s="24" t="s">
        <v>392</v>
      </c>
      <c r="F510" s="20"/>
      <c r="G510" s="51">
        <f>G511</f>
        <v>1301.9000000000001</v>
      </c>
    </row>
    <row r="511" spans="1:7" ht="31.25" x14ac:dyDescent="0.25">
      <c r="A511" s="22" t="s">
        <v>225</v>
      </c>
      <c r="B511" s="19">
        <v>813</v>
      </c>
      <c r="C511" s="20" t="s">
        <v>20</v>
      </c>
      <c r="D511" s="20" t="s">
        <v>20</v>
      </c>
      <c r="E511" s="24" t="s">
        <v>407</v>
      </c>
      <c r="F511" s="20"/>
      <c r="G511" s="51">
        <f>G512</f>
        <v>1301.9000000000001</v>
      </c>
    </row>
    <row r="512" spans="1:7" ht="15.65" x14ac:dyDescent="0.25">
      <c r="A512" s="22" t="s">
        <v>199</v>
      </c>
      <c r="B512" s="19">
        <v>813</v>
      </c>
      <c r="C512" s="20" t="s">
        <v>20</v>
      </c>
      <c r="D512" s="20" t="s">
        <v>20</v>
      </c>
      <c r="E512" s="24" t="s">
        <v>406</v>
      </c>
      <c r="F512" s="20"/>
      <c r="G512" s="51">
        <f>G513+G514</f>
        <v>1301.9000000000001</v>
      </c>
    </row>
    <row r="513" spans="1:151" ht="31.25" x14ac:dyDescent="0.25">
      <c r="A513" s="22" t="s">
        <v>88</v>
      </c>
      <c r="B513" s="19">
        <v>813</v>
      </c>
      <c r="C513" s="20" t="s">
        <v>20</v>
      </c>
      <c r="D513" s="20" t="s">
        <v>20</v>
      </c>
      <c r="E513" s="24" t="s">
        <v>406</v>
      </c>
      <c r="F513" s="20">
        <v>200</v>
      </c>
      <c r="G513" s="51">
        <v>1032.3</v>
      </c>
    </row>
    <row r="514" spans="1:151" ht="31.25" x14ac:dyDescent="0.25">
      <c r="A514" s="22" t="s">
        <v>44</v>
      </c>
      <c r="B514" s="19">
        <v>813</v>
      </c>
      <c r="C514" s="20" t="s">
        <v>20</v>
      </c>
      <c r="D514" s="20" t="s">
        <v>20</v>
      </c>
      <c r="E514" s="24" t="s">
        <v>406</v>
      </c>
      <c r="F514" s="20">
        <v>600</v>
      </c>
      <c r="G514" s="51">
        <f>254.9+14.7</f>
        <v>269.60000000000002</v>
      </c>
    </row>
    <row r="515" spans="1:151" s="60" customFormat="1" ht="31.25" x14ac:dyDescent="0.25">
      <c r="A515" s="22" t="s">
        <v>247</v>
      </c>
      <c r="B515" s="19">
        <v>813</v>
      </c>
      <c r="C515" s="31">
        <v>7</v>
      </c>
      <c r="D515" s="31">
        <v>7</v>
      </c>
      <c r="E515" s="24" t="s">
        <v>346</v>
      </c>
      <c r="F515" s="20"/>
      <c r="G515" s="51">
        <f>G516</f>
        <v>6017.2</v>
      </c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  <c r="CS515" s="54"/>
      <c r="CT515" s="54"/>
      <c r="CU515" s="54"/>
      <c r="CV515" s="54"/>
      <c r="CW515" s="54"/>
      <c r="CX515" s="54"/>
      <c r="CY515" s="54"/>
      <c r="CZ515" s="54"/>
      <c r="DA515" s="54"/>
      <c r="DB515" s="54"/>
      <c r="DC515" s="54"/>
      <c r="DD515" s="54"/>
      <c r="DE515" s="54"/>
      <c r="DF515" s="54"/>
      <c r="DG515" s="54"/>
      <c r="DH515" s="54"/>
      <c r="DI515" s="54"/>
      <c r="DJ515" s="54"/>
      <c r="DK515" s="54"/>
      <c r="DL515" s="54"/>
      <c r="DM515" s="54"/>
      <c r="DN515" s="54"/>
      <c r="DO515" s="54"/>
      <c r="DP515" s="54"/>
      <c r="DQ515" s="54"/>
      <c r="DR515" s="54"/>
      <c r="DS515" s="54"/>
      <c r="DT515" s="54"/>
      <c r="DU515" s="54"/>
      <c r="DV515" s="54"/>
      <c r="DW515" s="54"/>
      <c r="DX515" s="54"/>
      <c r="DY515" s="54"/>
      <c r="DZ515" s="54"/>
      <c r="EA515" s="54"/>
      <c r="EB515" s="54"/>
      <c r="EC515" s="54"/>
      <c r="ED515" s="54"/>
      <c r="EE515" s="54"/>
      <c r="EF515" s="54"/>
      <c r="EG515" s="54"/>
      <c r="EH515" s="54"/>
      <c r="EI515" s="54"/>
      <c r="EJ515" s="54"/>
      <c r="EK515" s="54"/>
      <c r="EL515" s="54"/>
      <c r="EM515" s="54"/>
      <c r="EN515" s="54"/>
      <c r="EO515" s="54"/>
      <c r="EP515" s="54"/>
      <c r="EQ515" s="54"/>
      <c r="ER515" s="54"/>
      <c r="ES515" s="54"/>
      <c r="ET515" s="54"/>
      <c r="EU515" s="54"/>
    </row>
    <row r="516" spans="1:151" s="60" customFormat="1" ht="15.65" x14ac:dyDescent="0.25">
      <c r="A516" s="22" t="s">
        <v>241</v>
      </c>
      <c r="B516" s="19">
        <v>813</v>
      </c>
      <c r="C516" s="31">
        <v>7</v>
      </c>
      <c r="D516" s="31">
        <v>7</v>
      </c>
      <c r="E516" s="24" t="s">
        <v>347</v>
      </c>
      <c r="F516" s="20"/>
      <c r="G516" s="51">
        <f>G517</f>
        <v>6017.2</v>
      </c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  <c r="DJ516" s="54"/>
      <c r="DK516" s="54"/>
      <c r="DL516" s="54"/>
      <c r="DM516" s="54"/>
      <c r="DN516" s="54"/>
      <c r="DO516" s="54"/>
      <c r="DP516" s="54"/>
      <c r="DQ516" s="54"/>
      <c r="DR516" s="54"/>
      <c r="DS516" s="54"/>
      <c r="DT516" s="54"/>
      <c r="DU516" s="54"/>
      <c r="DV516" s="54"/>
      <c r="DW516" s="54"/>
      <c r="DX516" s="54"/>
      <c r="DY516" s="54"/>
      <c r="DZ516" s="54"/>
      <c r="EA516" s="54"/>
      <c r="EB516" s="54"/>
      <c r="EC516" s="54"/>
      <c r="ED516" s="54"/>
      <c r="EE516" s="54"/>
      <c r="EF516" s="54"/>
      <c r="EG516" s="54"/>
      <c r="EH516" s="54"/>
      <c r="EI516" s="54"/>
      <c r="EJ516" s="54"/>
      <c r="EK516" s="54"/>
      <c r="EL516" s="54"/>
      <c r="EM516" s="54"/>
      <c r="EN516" s="54"/>
      <c r="EO516" s="54"/>
      <c r="EP516" s="54"/>
      <c r="EQ516" s="54"/>
      <c r="ER516" s="54"/>
      <c r="ES516" s="54"/>
      <c r="ET516" s="54"/>
      <c r="EU516" s="54"/>
    </row>
    <row r="517" spans="1:151" s="60" customFormat="1" ht="46.9" x14ac:dyDescent="0.25">
      <c r="A517" s="22" t="s">
        <v>242</v>
      </c>
      <c r="B517" s="19">
        <v>813</v>
      </c>
      <c r="C517" s="31">
        <v>7</v>
      </c>
      <c r="D517" s="31">
        <v>7</v>
      </c>
      <c r="E517" s="24" t="s">
        <v>348</v>
      </c>
      <c r="F517" s="20"/>
      <c r="G517" s="51">
        <f>G518</f>
        <v>6017.2</v>
      </c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/>
      <c r="CT517" s="54"/>
      <c r="CU517" s="54"/>
      <c r="CV517" s="54"/>
      <c r="CW517" s="54"/>
      <c r="CX517" s="54"/>
      <c r="CY517" s="54"/>
      <c r="CZ517" s="54"/>
      <c r="DA517" s="54"/>
      <c r="DB517" s="54"/>
      <c r="DC517" s="54"/>
      <c r="DD517" s="54"/>
      <c r="DE517" s="54"/>
      <c r="DF517" s="54"/>
      <c r="DG517" s="54"/>
      <c r="DH517" s="54"/>
      <c r="DI517" s="54"/>
      <c r="DJ517" s="54"/>
      <c r="DK517" s="54"/>
      <c r="DL517" s="54"/>
      <c r="DM517" s="54"/>
      <c r="DN517" s="54"/>
      <c r="DO517" s="54"/>
      <c r="DP517" s="54"/>
      <c r="DQ517" s="54"/>
      <c r="DR517" s="54"/>
      <c r="DS517" s="54"/>
      <c r="DT517" s="54"/>
      <c r="DU517" s="54"/>
      <c r="DV517" s="54"/>
      <c r="DW517" s="54"/>
      <c r="DX517" s="54"/>
      <c r="DY517" s="54"/>
      <c r="DZ517" s="54"/>
      <c r="EA517" s="54"/>
      <c r="EB517" s="54"/>
      <c r="EC517" s="54"/>
      <c r="ED517" s="54"/>
      <c r="EE517" s="54"/>
      <c r="EF517" s="54"/>
      <c r="EG517" s="54"/>
      <c r="EH517" s="54"/>
      <c r="EI517" s="54"/>
      <c r="EJ517" s="54"/>
      <c r="EK517" s="54"/>
      <c r="EL517" s="54"/>
      <c r="EM517" s="54"/>
      <c r="EN517" s="54"/>
      <c r="EO517" s="54"/>
      <c r="EP517" s="54"/>
      <c r="EQ517" s="54"/>
      <c r="ER517" s="54"/>
      <c r="ES517" s="54"/>
      <c r="ET517" s="54"/>
      <c r="EU517" s="54"/>
    </row>
    <row r="518" spans="1:151" s="6" customFormat="1" ht="46.9" x14ac:dyDescent="0.25">
      <c r="A518" s="30" t="s">
        <v>275</v>
      </c>
      <c r="B518" s="19">
        <v>813</v>
      </c>
      <c r="C518" s="31">
        <v>7</v>
      </c>
      <c r="D518" s="31">
        <v>7</v>
      </c>
      <c r="E518" s="35" t="s">
        <v>349</v>
      </c>
      <c r="F518" s="21"/>
      <c r="G518" s="51">
        <f>G519</f>
        <v>6017.2</v>
      </c>
    </row>
    <row r="519" spans="1:151" s="6" customFormat="1" ht="31.25" x14ac:dyDescent="0.25">
      <c r="A519" s="22" t="s">
        <v>44</v>
      </c>
      <c r="B519" s="19">
        <v>813</v>
      </c>
      <c r="C519" s="31">
        <v>7</v>
      </c>
      <c r="D519" s="31">
        <v>7</v>
      </c>
      <c r="E519" s="35" t="s">
        <v>349</v>
      </c>
      <c r="F519" s="21" t="s">
        <v>71</v>
      </c>
      <c r="G519" s="51">
        <f>5338.9+678.3</f>
        <v>6017.2</v>
      </c>
    </row>
    <row r="520" spans="1:151" ht="15.65" x14ac:dyDescent="0.25">
      <c r="A520" s="22" t="s">
        <v>26</v>
      </c>
      <c r="B520" s="19">
        <v>813</v>
      </c>
      <c r="C520" s="20" t="s">
        <v>20</v>
      </c>
      <c r="D520" s="20" t="s">
        <v>19</v>
      </c>
      <c r="E520" s="21"/>
      <c r="F520" s="20"/>
      <c r="G520" s="51">
        <f>G521+G538+G542</f>
        <v>39150.699999999997</v>
      </c>
    </row>
    <row r="521" spans="1:151" ht="31.25" x14ac:dyDescent="0.25">
      <c r="A521" s="22" t="s">
        <v>169</v>
      </c>
      <c r="B521" s="19">
        <v>813</v>
      </c>
      <c r="C521" s="20" t="s">
        <v>20</v>
      </c>
      <c r="D521" s="20" t="s">
        <v>19</v>
      </c>
      <c r="E521" s="24" t="s">
        <v>367</v>
      </c>
      <c r="F521" s="20"/>
      <c r="G521" s="51">
        <f>G528+G523</f>
        <v>38875.699999999997</v>
      </c>
    </row>
    <row r="522" spans="1:151" ht="15.65" x14ac:dyDescent="0.25">
      <c r="A522" s="22" t="s">
        <v>197</v>
      </c>
      <c r="B522" s="19">
        <v>813</v>
      </c>
      <c r="C522" s="20" t="s">
        <v>20</v>
      </c>
      <c r="D522" s="20" t="s">
        <v>19</v>
      </c>
      <c r="E522" s="24" t="s">
        <v>377</v>
      </c>
      <c r="F522" s="20"/>
      <c r="G522" s="51">
        <f>G523</f>
        <v>5108.2999999999993</v>
      </c>
    </row>
    <row r="523" spans="1:151" ht="95.3" customHeight="1" x14ac:dyDescent="0.25">
      <c r="A523" s="22" t="s">
        <v>80</v>
      </c>
      <c r="B523" s="19">
        <v>813</v>
      </c>
      <c r="C523" s="20" t="s">
        <v>20</v>
      </c>
      <c r="D523" s="20" t="s">
        <v>19</v>
      </c>
      <c r="E523" s="24" t="s">
        <v>378</v>
      </c>
      <c r="F523" s="20"/>
      <c r="G523" s="51">
        <f>G524</f>
        <v>5108.2999999999993</v>
      </c>
    </row>
    <row r="524" spans="1:151" ht="46.9" x14ac:dyDescent="0.25">
      <c r="A524" s="22" t="s">
        <v>135</v>
      </c>
      <c r="B524" s="19">
        <v>813</v>
      </c>
      <c r="C524" s="20" t="s">
        <v>20</v>
      </c>
      <c r="D524" s="20" t="s">
        <v>19</v>
      </c>
      <c r="E524" s="24" t="s">
        <v>408</v>
      </c>
      <c r="F524" s="20"/>
      <c r="G524" s="51">
        <f>G525+G526</f>
        <v>5108.2999999999993</v>
      </c>
    </row>
    <row r="525" spans="1:151" ht="62.5" x14ac:dyDescent="0.25">
      <c r="A525" s="22" t="s">
        <v>42</v>
      </c>
      <c r="B525" s="19">
        <v>813</v>
      </c>
      <c r="C525" s="20" t="s">
        <v>20</v>
      </c>
      <c r="D525" s="20" t="s">
        <v>19</v>
      </c>
      <c r="E525" s="24" t="s">
        <v>408</v>
      </c>
      <c r="F525" s="20">
        <v>100</v>
      </c>
      <c r="G525" s="51">
        <f>3354+3+1012.9</f>
        <v>4369.8999999999996</v>
      </c>
    </row>
    <row r="526" spans="1:151" ht="31.25" x14ac:dyDescent="0.25">
      <c r="A526" s="22" t="s">
        <v>88</v>
      </c>
      <c r="B526" s="19">
        <v>813</v>
      </c>
      <c r="C526" s="20" t="s">
        <v>20</v>
      </c>
      <c r="D526" s="20" t="s">
        <v>19</v>
      </c>
      <c r="E526" s="24" t="s">
        <v>408</v>
      </c>
      <c r="F526" s="20">
        <v>200</v>
      </c>
      <c r="G526" s="51">
        <v>738.4</v>
      </c>
    </row>
    <row r="527" spans="1:151" ht="24.8" customHeight="1" x14ac:dyDescent="0.25">
      <c r="A527" s="18" t="s">
        <v>213</v>
      </c>
      <c r="B527" s="19">
        <v>813</v>
      </c>
      <c r="C527" s="20" t="s">
        <v>20</v>
      </c>
      <c r="D527" s="20" t="s">
        <v>19</v>
      </c>
      <c r="E527" s="24" t="s">
        <v>368</v>
      </c>
      <c r="F527" s="20"/>
      <c r="G527" s="51">
        <f>G528</f>
        <v>33767.4</v>
      </c>
    </row>
    <row r="528" spans="1:151" ht="31.25" x14ac:dyDescent="0.25">
      <c r="A528" s="22" t="s">
        <v>82</v>
      </c>
      <c r="B528" s="19">
        <v>813</v>
      </c>
      <c r="C528" s="20" t="s">
        <v>20</v>
      </c>
      <c r="D528" s="20" t="s">
        <v>19</v>
      </c>
      <c r="E528" s="24" t="s">
        <v>409</v>
      </c>
      <c r="F528" s="20"/>
      <c r="G528" s="51">
        <f>G529</f>
        <v>33767.4</v>
      </c>
    </row>
    <row r="529" spans="1:7" ht="31.25" x14ac:dyDescent="0.25">
      <c r="A529" s="22" t="s">
        <v>226</v>
      </c>
      <c r="B529" s="19">
        <v>813</v>
      </c>
      <c r="C529" s="20" t="s">
        <v>20</v>
      </c>
      <c r="D529" s="20" t="s">
        <v>19</v>
      </c>
      <c r="E529" s="24" t="s">
        <v>410</v>
      </c>
      <c r="F529" s="20"/>
      <c r="G529" s="51">
        <f>G530+G531+G532+G533+G534</f>
        <v>33767.4</v>
      </c>
    </row>
    <row r="530" spans="1:7" ht="62.5" x14ac:dyDescent="0.25">
      <c r="A530" s="22" t="s">
        <v>42</v>
      </c>
      <c r="B530" s="19">
        <v>813</v>
      </c>
      <c r="C530" s="20" t="s">
        <v>20</v>
      </c>
      <c r="D530" s="20" t="s">
        <v>19</v>
      </c>
      <c r="E530" s="24" t="s">
        <v>410</v>
      </c>
      <c r="F530" s="20">
        <v>100</v>
      </c>
      <c r="G530" s="51">
        <f>3547.6+298.5+271.5+1071.4</f>
        <v>5189</v>
      </c>
    </row>
    <row r="531" spans="1:7" ht="31.25" x14ac:dyDescent="0.25">
      <c r="A531" s="22" t="s">
        <v>88</v>
      </c>
      <c r="B531" s="19">
        <v>813</v>
      </c>
      <c r="C531" s="20" t="s">
        <v>20</v>
      </c>
      <c r="D531" s="20" t="s">
        <v>19</v>
      </c>
      <c r="E531" s="24" t="s">
        <v>410</v>
      </c>
      <c r="F531" s="20">
        <v>200</v>
      </c>
      <c r="G531" s="51">
        <f>3123.1+2315.1-15.8-1200</f>
        <v>4222.3999999999996</v>
      </c>
    </row>
    <row r="532" spans="1:7" ht="15.65" x14ac:dyDescent="0.25">
      <c r="A532" s="22" t="s">
        <v>46</v>
      </c>
      <c r="B532" s="19">
        <v>813</v>
      </c>
      <c r="C532" s="20" t="s">
        <v>20</v>
      </c>
      <c r="D532" s="20" t="s">
        <v>19</v>
      </c>
      <c r="E532" s="24" t="s">
        <v>410</v>
      </c>
      <c r="F532" s="20">
        <v>300</v>
      </c>
      <c r="G532" s="51">
        <f>36+280</f>
        <v>316</v>
      </c>
    </row>
    <row r="533" spans="1:7" ht="31.25" x14ac:dyDescent="0.25">
      <c r="A533" s="22" t="s">
        <v>44</v>
      </c>
      <c r="B533" s="19">
        <v>813</v>
      </c>
      <c r="C533" s="20" t="s">
        <v>20</v>
      </c>
      <c r="D533" s="20" t="s">
        <v>19</v>
      </c>
      <c r="E533" s="24" t="s">
        <v>410</v>
      </c>
      <c r="F533" s="20">
        <v>600</v>
      </c>
      <c r="G533" s="51">
        <f>3160.9+20857.7</f>
        <v>24018.600000000002</v>
      </c>
    </row>
    <row r="534" spans="1:7" ht="15.65" x14ac:dyDescent="0.25">
      <c r="A534" s="22" t="s">
        <v>43</v>
      </c>
      <c r="B534" s="19">
        <v>813</v>
      </c>
      <c r="C534" s="20" t="s">
        <v>20</v>
      </c>
      <c r="D534" s="20" t="s">
        <v>19</v>
      </c>
      <c r="E534" s="24" t="s">
        <v>410</v>
      </c>
      <c r="F534" s="20">
        <v>800</v>
      </c>
      <c r="G534" s="51">
        <f>4.2+17.2</f>
        <v>21.4</v>
      </c>
    </row>
    <row r="535" spans="1:7" ht="46.9" x14ac:dyDescent="0.25">
      <c r="A535" s="22" t="s">
        <v>166</v>
      </c>
      <c r="B535" s="20">
        <v>813</v>
      </c>
      <c r="C535" s="20" t="s">
        <v>20</v>
      </c>
      <c r="D535" s="20" t="s">
        <v>19</v>
      </c>
      <c r="E535" s="24" t="s">
        <v>386</v>
      </c>
      <c r="F535" s="20"/>
      <c r="G535" s="51">
        <f>G536</f>
        <v>75</v>
      </c>
    </row>
    <row r="536" spans="1:7" ht="46.9" x14ac:dyDescent="0.25">
      <c r="A536" s="22" t="s">
        <v>219</v>
      </c>
      <c r="B536" s="20">
        <v>813</v>
      </c>
      <c r="C536" s="20" t="s">
        <v>20</v>
      </c>
      <c r="D536" s="20" t="s">
        <v>19</v>
      </c>
      <c r="E536" s="24" t="s">
        <v>387</v>
      </c>
      <c r="F536" s="20"/>
      <c r="G536" s="51">
        <f>G537</f>
        <v>75</v>
      </c>
    </row>
    <row r="537" spans="1:7" ht="15.65" x14ac:dyDescent="0.25">
      <c r="A537" s="22" t="s">
        <v>199</v>
      </c>
      <c r="B537" s="20">
        <v>813</v>
      </c>
      <c r="C537" s="20" t="s">
        <v>20</v>
      </c>
      <c r="D537" s="20" t="s">
        <v>19</v>
      </c>
      <c r="E537" s="24" t="s">
        <v>388</v>
      </c>
      <c r="F537" s="20"/>
      <c r="G537" s="51">
        <f>G538</f>
        <v>75</v>
      </c>
    </row>
    <row r="538" spans="1:7" ht="31.25" x14ac:dyDescent="0.25">
      <c r="A538" s="22" t="s">
        <v>88</v>
      </c>
      <c r="B538" s="20">
        <v>813</v>
      </c>
      <c r="C538" s="20" t="s">
        <v>20</v>
      </c>
      <c r="D538" s="20" t="s">
        <v>19</v>
      </c>
      <c r="E538" s="24" t="s">
        <v>388</v>
      </c>
      <c r="F538" s="20">
        <v>200</v>
      </c>
      <c r="G538" s="51">
        <f>75</f>
        <v>75</v>
      </c>
    </row>
    <row r="539" spans="1:7" ht="62.5" x14ac:dyDescent="0.25">
      <c r="A539" s="22" t="s">
        <v>170</v>
      </c>
      <c r="B539" s="19">
        <v>813</v>
      </c>
      <c r="C539" s="20" t="s">
        <v>20</v>
      </c>
      <c r="D539" s="20" t="s">
        <v>19</v>
      </c>
      <c r="E539" s="24" t="s">
        <v>411</v>
      </c>
      <c r="F539" s="20"/>
      <c r="G539" s="51">
        <f>G540</f>
        <v>200</v>
      </c>
    </row>
    <row r="540" spans="1:7" ht="31.25" x14ac:dyDescent="0.25">
      <c r="A540" s="22" t="s">
        <v>228</v>
      </c>
      <c r="B540" s="19">
        <v>813</v>
      </c>
      <c r="C540" s="20" t="s">
        <v>20</v>
      </c>
      <c r="D540" s="20" t="s">
        <v>19</v>
      </c>
      <c r="E540" s="24" t="s">
        <v>412</v>
      </c>
      <c r="F540" s="20"/>
      <c r="G540" s="51">
        <f>G541</f>
        <v>200</v>
      </c>
    </row>
    <row r="541" spans="1:7" ht="15.65" x14ac:dyDescent="0.25">
      <c r="A541" s="22" t="s">
        <v>199</v>
      </c>
      <c r="B541" s="19">
        <v>813</v>
      </c>
      <c r="C541" s="20" t="s">
        <v>20</v>
      </c>
      <c r="D541" s="20" t="s">
        <v>19</v>
      </c>
      <c r="E541" s="24" t="s">
        <v>413</v>
      </c>
      <c r="F541" s="20"/>
      <c r="G541" s="51">
        <v>200</v>
      </c>
    </row>
    <row r="542" spans="1:7" ht="31.25" x14ac:dyDescent="0.25">
      <c r="A542" s="22" t="s">
        <v>88</v>
      </c>
      <c r="B542" s="19">
        <v>813</v>
      </c>
      <c r="C542" s="20" t="s">
        <v>20</v>
      </c>
      <c r="D542" s="20" t="s">
        <v>19</v>
      </c>
      <c r="E542" s="24" t="s">
        <v>413</v>
      </c>
      <c r="F542" s="20">
        <v>200</v>
      </c>
      <c r="G542" s="51">
        <v>200</v>
      </c>
    </row>
    <row r="543" spans="1:7" ht="15.65" x14ac:dyDescent="0.25">
      <c r="A543" s="22" t="s">
        <v>101</v>
      </c>
      <c r="B543" s="19">
        <v>813</v>
      </c>
      <c r="C543" s="20" t="s">
        <v>17</v>
      </c>
      <c r="D543" s="20"/>
      <c r="E543" s="21"/>
      <c r="F543" s="21"/>
      <c r="G543" s="51">
        <f>G544</f>
        <v>2314.6999999999998</v>
      </c>
    </row>
    <row r="544" spans="1:7" ht="15.65" x14ac:dyDescent="0.25">
      <c r="A544" s="22" t="s">
        <v>18</v>
      </c>
      <c r="B544" s="19">
        <v>813</v>
      </c>
      <c r="C544" s="20" t="s">
        <v>17</v>
      </c>
      <c r="D544" s="20" t="s">
        <v>4</v>
      </c>
      <c r="E544" s="21"/>
      <c r="F544" s="21"/>
      <c r="G544" s="51">
        <f>G545</f>
        <v>2314.6999999999998</v>
      </c>
    </row>
    <row r="545" spans="1:7" ht="31.25" x14ac:dyDescent="0.25">
      <c r="A545" s="22" t="s">
        <v>163</v>
      </c>
      <c r="B545" s="19">
        <v>813</v>
      </c>
      <c r="C545" s="20" t="s">
        <v>17</v>
      </c>
      <c r="D545" s="20" t="s">
        <v>4</v>
      </c>
      <c r="E545" s="24" t="s">
        <v>288</v>
      </c>
      <c r="F545" s="20"/>
      <c r="G545" s="51">
        <f>G546</f>
        <v>2314.6999999999998</v>
      </c>
    </row>
    <row r="546" spans="1:7" ht="15.65" x14ac:dyDescent="0.25">
      <c r="A546" s="22" t="s">
        <v>200</v>
      </c>
      <c r="B546" s="19">
        <v>813</v>
      </c>
      <c r="C546" s="20" t="s">
        <v>17</v>
      </c>
      <c r="D546" s="20" t="s">
        <v>4</v>
      </c>
      <c r="E546" s="24" t="s">
        <v>289</v>
      </c>
      <c r="F546" s="20"/>
      <c r="G546" s="51">
        <f>G547</f>
        <v>2314.6999999999998</v>
      </c>
    </row>
    <row r="547" spans="1:7" ht="31.25" x14ac:dyDescent="0.25">
      <c r="A547" s="22" t="s">
        <v>56</v>
      </c>
      <c r="B547" s="19">
        <v>813</v>
      </c>
      <c r="C547" s="20" t="s">
        <v>17</v>
      </c>
      <c r="D547" s="20" t="s">
        <v>4</v>
      </c>
      <c r="E547" s="24" t="s">
        <v>290</v>
      </c>
      <c r="F547" s="20"/>
      <c r="G547" s="51">
        <f>G548</f>
        <v>2314.6999999999998</v>
      </c>
    </row>
    <row r="548" spans="1:7" ht="15.65" x14ac:dyDescent="0.25">
      <c r="A548" s="22" t="s">
        <v>57</v>
      </c>
      <c r="B548" s="19">
        <v>813</v>
      </c>
      <c r="C548" s="20" t="s">
        <v>17</v>
      </c>
      <c r="D548" s="20" t="s">
        <v>4</v>
      </c>
      <c r="E548" s="24" t="s">
        <v>291</v>
      </c>
      <c r="F548" s="20"/>
      <c r="G548" s="51">
        <f>G549+G550</f>
        <v>2314.6999999999998</v>
      </c>
    </row>
    <row r="549" spans="1:7" ht="31.25" x14ac:dyDescent="0.25">
      <c r="A549" s="22" t="s">
        <v>88</v>
      </c>
      <c r="B549" s="19">
        <v>813</v>
      </c>
      <c r="C549" s="20" t="s">
        <v>17</v>
      </c>
      <c r="D549" s="20" t="s">
        <v>4</v>
      </c>
      <c r="E549" s="24" t="s">
        <v>291</v>
      </c>
      <c r="F549" s="20">
        <v>200</v>
      </c>
      <c r="G549" s="51">
        <v>50</v>
      </c>
    </row>
    <row r="550" spans="1:7" ht="31.25" x14ac:dyDescent="0.25">
      <c r="A550" s="22" t="s">
        <v>44</v>
      </c>
      <c r="B550" s="19">
        <v>813</v>
      </c>
      <c r="C550" s="20" t="s">
        <v>17</v>
      </c>
      <c r="D550" s="20" t="s">
        <v>4</v>
      </c>
      <c r="E550" s="24" t="s">
        <v>291</v>
      </c>
      <c r="F550" s="20">
        <v>600</v>
      </c>
      <c r="G550" s="51">
        <f>1920.8+343.9</f>
        <v>2264.6999999999998</v>
      </c>
    </row>
    <row r="551" spans="1:7" ht="15.65" x14ac:dyDescent="0.25">
      <c r="A551" s="22" t="s">
        <v>108</v>
      </c>
      <c r="B551" s="19">
        <v>813</v>
      </c>
      <c r="C551" s="20" t="s">
        <v>21</v>
      </c>
      <c r="D551" s="20"/>
      <c r="E551" s="21"/>
      <c r="F551" s="20"/>
      <c r="G551" s="51">
        <f>G557+G552</f>
        <v>64597.5</v>
      </c>
    </row>
    <row r="552" spans="1:7" ht="15.65" x14ac:dyDescent="0.25">
      <c r="A552" s="22" t="s">
        <v>22</v>
      </c>
      <c r="B552" s="19">
        <v>813</v>
      </c>
      <c r="C552" s="20">
        <v>10</v>
      </c>
      <c r="D552" s="21" t="s">
        <v>9</v>
      </c>
      <c r="E552" s="21"/>
      <c r="F552" s="20"/>
      <c r="G552" s="51">
        <f>G553</f>
        <v>1933</v>
      </c>
    </row>
    <row r="553" spans="1:7" ht="31.25" x14ac:dyDescent="0.25">
      <c r="A553" s="22" t="s">
        <v>155</v>
      </c>
      <c r="B553" s="19">
        <v>813</v>
      </c>
      <c r="C553" s="20">
        <v>10</v>
      </c>
      <c r="D553" s="21" t="s">
        <v>9</v>
      </c>
      <c r="E553" s="24" t="s">
        <v>314</v>
      </c>
      <c r="F553" s="20"/>
      <c r="G553" s="51">
        <f>G554</f>
        <v>1933</v>
      </c>
    </row>
    <row r="554" spans="1:7" ht="15.65" x14ac:dyDescent="0.25">
      <c r="A554" s="22" t="s">
        <v>154</v>
      </c>
      <c r="B554" s="19">
        <v>813</v>
      </c>
      <c r="C554" s="20">
        <v>10</v>
      </c>
      <c r="D554" s="21" t="s">
        <v>9</v>
      </c>
      <c r="E554" s="24" t="s">
        <v>357</v>
      </c>
      <c r="F554" s="20"/>
      <c r="G554" s="51">
        <f>G555</f>
        <v>1933</v>
      </c>
    </row>
    <row r="555" spans="1:7" ht="15.65" x14ac:dyDescent="0.25">
      <c r="A555" s="22" t="s">
        <v>257</v>
      </c>
      <c r="B555" s="19">
        <v>813</v>
      </c>
      <c r="C555" s="20" t="s">
        <v>21</v>
      </c>
      <c r="D555" s="21" t="s">
        <v>9</v>
      </c>
      <c r="E555" s="24" t="s">
        <v>359</v>
      </c>
      <c r="F555" s="20"/>
      <c r="G555" s="51">
        <f>G556</f>
        <v>1933</v>
      </c>
    </row>
    <row r="556" spans="1:7" ht="31.25" x14ac:dyDescent="0.25">
      <c r="A556" s="22" t="s">
        <v>44</v>
      </c>
      <c r="B556" s="19">
        <v>813</v>
      </c>
      <c r="C556" s="20" t="s">
        <v>21</v>
      </c>
      <c r="D556" s="21" t="s">
        <v>9</v>
      </c>
      <c r="E556" s="24" t="s">
        <v>359</v>
      </c>
      <c r="F556" s="21" t="s">
        <v>71</v>
      </c>
      <c r="G556" s="51">
        <v>1933</v>
      </c>
    </row>
    <row r="557" spans="1:7" ht="15.65" x14ac:dyDescent="0.25">
      <c r="A557" s="22" t="s">
        <v>48</v>
      </c>
      <c r="B557" s="19">
        <v>813</v>
      </c>
      <c r="C557" s="20">
        <v>10</v>
      </c>
      <c r="D557" s="21" t="s">
        <v>13</v>
      </c>
      <c r="E557" s="21"/>
      <c r="F557" s="21"/>
      <c r="G557" s="51">
        <f>G558</f>
        <v>62664.5</v>
      </c>
    </row>
    <row r="558" spans="1:7" ht="31.25" x14ac:dyDescent="0.25">
      <c r="A558" s="22" t="s">
        <v>155</v>
      </c>
      <c r="B558" s="19">
        <v>813</v>
      </c>
      <c r="C558" s="20" t="s">
        <v>21</v>
      </c>
      <c r="D558" s="21" t="s">
        <v>13</v>
      </c>
      <c r="E558" s="24" t="s">
        <v>314</v>
      </c>
      <c r="F558" s="21"/>
      <c r="G558" s="51">
        <f>G559+G563</f>
        <v>62664.5</v>
      </c>
    </row>
    <row r="559" spans="1:7" ht="15.65" x14ac:dyDescent="0.25">
      <c r="A559" s="22" t="s">
        <v>154</v>
      </c>
      <c r="B559" s="19">
        <v>813</v>
      </c>
      <c r="C559" s="20" t="s">
        <v>21</v>
      </c>
      <c r="D559" s="21" t="s">
        <v>13</v>
      </c>
      <c r="E559" s="24" t="s">
        <v>357</v>
      </c>
      <c r="F559" s="21"/>
      <c r="G559" s="51">
        <f>G560</f>
        <v>8492.1</v>
      </c>
    </row>
    <row r="560" spans="1:7" ht="93.75" x14ac:dyDescent="0.25">
      <c r="A560" s="22" t="s">
        <v>153</v>
      </c>
      <c r="B560" s="19">
        <v>813</v>
      </c>
      <c r="C560" s="20" t="s">
        <v>21</v>
      </c>
      <c r="D560" s="21" t="s">
        <v>13</v>
      </c>
      <c r="E560" s="24" t="s">
        <v>298</v>
      </c>
      <c r="F560" s="21"/>
      <c r="G560" s="51">
        <f>G561</f>
        <v>8492.1</v>
      </c>
    </row>
    <row r="561" spans="1:7" ht="79.5" customHeight="1" x14ac:dyDescent="0.25">
      <c r="A561" s="22" t="s">
        <v>152</v>
      </c>
      <c r="B561" s="19">
        <v>813</v>
      </c>
      <c r="C561" s="20" t="s">
        <v>21</v>
      </c>
      <c r="D561" s="21" t="s">
        <v>13</v>
      </c>
      <c r="E561" s="24" t="s">
        <v>414</v>
      </c>
      <c r="F561" s="20"/>
      <c r="G561" s="51">
        <f>G562</f>
        <v>8492.1</v>
      </c>
    </row>
    <row r="562" spans="1:7" ht="31.25" x14ac:dyDescent="0.25">
      <c r="A562" s="22" t="s">
        <v>44</v>
      </c>
      <c r="B562" s="19">
        <v>813</v>
      </c>
      <c r="C562" s="20" t="s">
        <v>21</v>
      </c>
      <c r="D562" s="21" t="s">
        <v>13</v>
      </c>
      <c r="E562" s="24" t="s">
        <v>414</v>
      </c>
      <c r="F562" s="21" t="s">
        <v>71</v>
      </c>
      <c r="G562" s="51">
        <f>7868.7+623.4</f>
        <v>8492.1</v>
      </c>
    </row>
    <row r="563" spans="1:7" ht="31.25" x14ac:dyDescent="0.25">
      <c r="A563" s="27" t="s">
        <v>182</v>
      </c>
      <c r="B563" s="19">
        <v>813</v>
      </c>
      <c r="C563" s="20">
        <v>10</v>
      </c>
      <c r="D563" s="21" t="s">
        <v>13</v>
      </c>
      <c r="E563" s="24" t="s">
        <v>315</v>
      </c>
      <c r="F563" s="21"/>
      <c r="G563" s="51">
        <f>G564+G567</f>
        <v>54172.4</v>
      </c>
    </row>
    <row r="564" spans="1:7" ht="31.25" x14ac:dyDescent="0.25">
      <c r="A564" s="27" t="s">
        <v>227</v>
      </c>
      <c r="B564" s="19">
        <v>813</v>
      </c>
      <c r="C564" s="20">
        <v>10</v>
      </c>
      <c r="D564" s="21" t="s">
        <v>13</v>
      </c>
      <c r="E564" s="24" t="s">
        <v>415</v>
      </c>
      <c r="F564" s="21"/>
      <c r="G564" s="51">
        <f>G565</f>
        <v>30781.9</v>
      </c>
    </row>
    <row r="565" spans="1:7" ht="46.9" x14ac:dyDescent="0.25">
      <c r="A565" s="22" t="s">
        <v>70</v>
      </c>
      <c r="B565" s="19">
        <v>813</v>
      </c>
      <c r="C565" s="20">
        <v>10</v>
      </c>
      <c r="D565" s="21" t="s">
        <v>13</v>
      </c>
      <c r="E565" s="24" t="s">
        <v>416</v>
      </c>
      <c r="F565" s="21"/>
      <c r="G565" s="51">
        <f>G566</f>
        <v>30781.9</v>
      </c>
    </row>
    <row r="566" spans="1:7" ht="15.65" x14ac:dyDescent="0.25">
      <c r="A566" s="22" t="s">
        <v>46</v>
      </c>
      <c r="B566" s="19">
        <v>813</v>
      </c>
      <c r="C566" s="20">
        <v>10</v>
      </c>
      <c r="D566" s="21" t="s">
        <v>13</v>
      </c>
      <c r="E566" s="24" t="s">
        <v>416</v>
      </c>
      <c r="F566" s="21" t="s">
        <v>47</v>
      </c>
      <c r="G566" s="51">
        <v>30781.9</v>
      </c>
    </row>
    <row r="567" spans="1:7" ht="46.9" x14ac:dyDescent="0.25">
      <c r="A567" s="22" t="s">
        <v>183</v>
      </c>
      <c r="B567" s="19">
        <v>813</v>
      </c>
      <c r="C567" s="20">
        <v>10</v>
      </c>
      <c r="D567" s="21" t="s">
        <v>13</v>
      </c>
      <c r="E567" s="24" t="s">
        <v>316</v>
      </c>
      <c r="F567" s="21"/>
      <c r="G567" s="51">
        <f>G568+G570+G572</f>
        <v>23390.5</v>
      </c>
    </row>
    <row r="568" spans="1:7" ht="65.25" customHeight="1" x14ac:dyDescent="0.25">
      <c r="A568" s="22" t="s">
        <v>136</v>
      </c>
      <c r="B568" s="19">
        <v>813</v>
      </c>
      <c r="C568" s="20">
        <v>10</v>
      </c>
      <c r="D568" s="21" t="s">
        <v>13</v>
      </c>
      <c r="E568" s="24" t="s">
        <v>417</v>
      </c>
      <c r="F568" s="21"/>
      <c r="G568" s="51">
        <f>G569</f>
        <v>5542.4</v>
      </c>
    </row>
    <row r="569" spans="1:7" ht="15.65" x14ac:dyDescent="0.25">
      <c r="A569" s="22" t="s">
        <v>46</v>
      </c>
      <c r="B569" s="19">
        <v>813</v>
      </c>
      <c r="C569" s="20">
        <v>10</v>
      </c>
      <c r="D569" s="21" t="s">
        <v>13</v>
      </c>
      <c r="E569" s="24" t="s">
        <v>417</v>
      </c>
      <c r="F569" s="21" t="s">
        <v>47</v>
      </c>
      <c r="G569" s="51">
        <v>5542.4</v>
      </c>
    </row>
    <row r="570" spans="1:7" ht="78.150000000000006" x14ac:dyDescent="0.25">
      <c r="A570" s="22" t="s">
        <v>137</v>
      </c>
      <c r="B570" s="19">
        <v>813</v>
      </c>
      <c r="C570" s="20">
        <v>10</v>
      </c>
      <c r="D570" s="21" t="s">
        <v>13</v>
      </c>
      <c r="E570" s="24" t="s">
        <v>418</v>
      </c>
      <c r="F570" s="21"/>
      <c r="G570" s="51">
        <f>G571</f>
        <v>3621.5</v>
      </c>
    </row>
    <row r="571" spans="1:7" ht="15.65" x14ac:dyDescent="0.25">
      <c r="A571" s="22" t="s">
        <v>46</v>
      </c>
      <c r="B571" s="19">
        <v>813</v>
      </c>
      <c r="C571" s="20">
        <v>10</v>
      </c>
      <c r="D571" s="21" t="s">
        <v>13</v>
      </c>
      <c r="E571" s="24" t="s">
        <v>418</v>
      </c>
      <c r="F571" s="21" t="s">
        <v>47</v>
      </c>
      <c r="G571" s="51">
        <v>3621.5</v>
      </c>
    </row>
    <row r="572" spans="1:7" ht="62.5" x14ac:dyDescent="0.25">
      <c r="A572" s="22" t="s">
        <v>138</v>
      </c>
      <c r="B572" s="19">
        <v>813</v>
      </c>
      <c r="C572" s="20">
        <v>10</v>
      </c>
      <c r="D572" s="21" t="s">
        <v>13</v>
      </c>
      <c r="E572" s="24" t="s">
        <v>419</v>
      </c>
      <c r="F572" s="21"/>
      <c r="G572" s="51">
        <f>G573</f>
        <v>14226.6</v>
      </c>
    </row>
    <row r="573" spans="1:7" ht="15.65" x14ac:dyDescent="0.25">
      <c r="A573" s="22" t="s">
        <v>46</v>
      </c>
      <c r="B573" s="19">
        <v>813</v>
      </c>
      <c r="C573" s="20">
        <v>10</v>
      </c>
      <c r="D573" s="21" t="s">
        <v>13</v>
      </c>
      <c r="E573" s="24" t="s">
        <v>419</v>
      </c>
      <c r="F573" s="21" t="s">
        <v>47</v>
      </c>
      <c r="G573" s="51">
        <v>14226.6</v>
      </c>
    </row>
    <row r="574" spans="1:7" ht="62.5" x14ac:dyDescent="0.25">
      <c r="A574" s="26" t="s">
        <v>119</v>
      </c>
      <c r="B574" s="16">
        <v>814</v>
      </c>
      <c r="C574" s="17"/>
      <c r="D574" s="17"/>
      <c r="E574" s="39"/>
      <c r="F574" s="17"/>
      <c r="G574" s="52">
        <f>G575+G580+G616+G609</f>
        <v>85755.069999999978</v>
      </c>
    </row>
    <row r="575" spans="1:7" ht="15.65" x14ac:dyDescent="0.25">
      <c r="A575" s="22" t="s">
        <v>94</v>
      </c>
      <c r="B575" s="19">
        <v>814</v>
      </c>
      <c r="C575" s="20" t="s">
        <v>4</v>
      </c>
      <c r="D575" s="20"/>
      <c r="E575" s="21"/>
      <c r="F575" s="20"/>
      <c r="G575" s="51">
        <f>G576</f>
        <v>35</v>
      </c>
    </row>
    <row r="576" spans="1:7" ht="31.25" x14ac:dyDescent="0.25">
      <c r="A576" s="22" t="s">
        <v>14</v>
      </c>
      <c r="B576" s="19">
        <v>814</v>
      </c>
      <c r="C576" s="20" t="s">
        <v>4</v>
      </c>
      <c r="D576" s="20" t="s">
        <v>13</v>
      </c>
      <c r="E576" s="21"/>
      <c r="F576" s="20"/>
      <c r="G576" s="51">
        <f>G577</f>
        <v>35</v>
      </c>
    </row>
    <row r="577" spans="1:151" ht="15.65" x14ac:dyDescent="0.25">
      <c r="A577" s="22" t="s">
        <v>77</v>
      </c>
      <c r="B577" s="19">
        <v>814</v>
      </c>
      <c r="C577" s="20" t="s">
        <v>4</v>
      </c>
      <c r="D577" s="20" t="s">
        <v>13</v>
      </c>
      <c r="E577" s="24" t="s">
        <v>279</v>
      </c>
      <c r="F577" s="20"/>
      <c r="G577" s="51">
        <f>G578</f>
        <v>35</v>
      </c>
    </row>
    <row r="578" spans="1:151" ht="15.65" x14ac:dyDescent="0.25">
      <c r="A578" s="22" t="s">
        <v>10</v>
      </c>
      <c r="B578" s="19">
        <v>814</v>
      </c>
      <c r="C578" s="20" t="s">
        <v>4</v>
      </c>
      <c r="D578" s="20" t="s">
        <v>13</v>
      </c>
      <c r="E578" s="24" t="s">
        <v>281</v>
      </c>
      <c r="F578" s="20"/>
      <c r="G578" s="51">
        <f>G579</f>
        <v>35</v>
      </c>
    </row>
    <row r="579" spans="1:151" ht="68.3" customHeight="1" x14ac:dyDescent="0.25">
      <c r="A579" s="22" t="s">
        <v>42</v>
      </c>
      <c r="B579" s="19">
        <v>814</v>
      </c>
      <c r="C579" s="20" t="s">
        <v>4</v>
      </c>
      <c r="D579" s="20" t="s">
        <v>13</v>
      </c>
      <c r="E579" s="24" t="s">
        <v>281</v>
      </c>
      <c r="F579" s="20">
        <v>100</v>
      </c>
      <c r="G579" s="51">
        <f>26.9+8.1</f>
        <v>35</v>
      </c>
    </row>
    <row r="580" spans="1:151" ht="15.65" x14ac:dyDescent="0.25">
      <c r="A580" s="22" t="s">
        <v>104</v>
      </c>
      <c r="B580" s="19">
        <v>814</v>
      </c>
      <c r="C580" s="20" t="s">
        <v>20</v>
      </c>
      <c r="D580" s="20"/>
      <c r="E580" s="21"/>
      <c r="F580" s="20"/>
      <c r="G580" s="51">
        <f>G581+G601</f>
        <v>39376.819999999992</v>
      </c>
    </row>
    <row r="581" spans="1:151" ht="15.65" x14ac:dyDescent="0.25">
      <c r="A581" s="22" t="s">
        <v>31</v>
      </c>
      <c r="B581" s="19">
        <v>814</v>
      </c>
      <c r="C581" s="20" t="s">
        <v>20</v>
      </c>
      <c r="D581" s="20" t="s">
        <v>20</v>
      </c>
      <c r="E581" s="21"/>
      <c r="F581" s="20"/>
      <c r="G581" s="51">
        <f>G582+G586+G590</f>
        <v>38111.899999999994</v>
      </c>
    </row>
    <row r="582" spans="1:151" ht="46.9" x14ac:dyDescent="0.25">
      <c r="A582" s="22" t="s">
        <v>171</v>
      </c>
      <c r="B582" s="19">
        <v>814</v>
      </c>
      <c r="C582" s="20" t="s">
        <v>20</v>
      </c>
      <c r="D582" s="20" t="s">
        <v>20</v>
      </c>
      <c r="E582" s="24" t="s">
        <v>327</v>
      </c>
      <c r="F582" s="20"/>
      <c r="G582" s="51">
        <f>G583</f>
        <v>3125.2</v>
      </c>
    </row>
    <row r="583" spans="1:151" ht="31.25" x14ac:dyDescent="0.25">
      <c r="A583" s="22" t="s">
        <v>186</v>
      </c>
      <c r="B583" s="19">
        <v>814</v>
      </c>
      <c r="C583" s="20" t="s">
        <v>20</v>
      </c>
      <c r="D583" s="20" t="s">
        <v>20</v>
      </c>
      <c r="E583" s="24" t="s">
        <v>328</v>
      </c>
      <c r="F583" s="20"/>
      <c r="G583" s="51">
        <f>G584</f>
        <v>3125.2</v>
      </c>
    </row>
    <row r="584" spans="1:151" ht="15.65" x14ac:dyDescent="0.25">
      <c r="A584" s="22" t="s">
        <v>199</v>
      </c>
      <c r="B584" s="19">
        <v>814</v>
      </c>
      <c r="C584" s="20" t="s">
        <v>20</v>
      </c>
      <c r="D584" s="20" t="s">
        <v>20</v>
      </c>
      <c r="E584" s="24" t="s">
        <v>329</v>
      </c>
      <c r="F584" s="17"/>
      <c r="G584" s="51">
        <f>G585</f>
        <v>3125.2</v>
      </c>
    </row>
    <row r="585" spans="1:151" ht="31.25" x14ac:dyDescent="0.25">
      <c r="A585" s="22" t="s">
        <v>44</v>
      </c>
      <c r="B585" s="19">
        <v>814</v>
      </c>
      <c r="C585" s="20" t="s">
        <v>20</v>
      </c>
      <c r="D585" s="20" t="s">
        <v>20</v>
      </c>
      <c r="E585" s="24" t="s">
        <v>329</v>
      </c>
      <c r="F585" s="20">
        <v>600</v>
      </c>
      <c r="G585" s="51">
        <v>3125.2</v>
      </c>
    </row>
    <row r="586" spans="1:151" ht="31.25" x14ac:dyDescent="0.25">
      <c r="A586" s="22" t="s">
        <v>172</v>
      </c>
      <c r="B586" s="19">
        <v>814</v>
      </c>
      <c r="C586" s="20" t="s">
        <v>20</v>
      </c>
      <c r="D586" s="20" t="s">
        <v>20</v>
      </c>
      <c r="E586" s="24" t="s">
        <v>350</v>
      </c>
      <c r="F586" s="20"/>
      <c r="G586" s="51">
        <f>G587</f>
        <v>9</v>
      </c>
    </row>
    <row r="587" spans="1:151" ht="31.25" x14ac:dyDescent="0.25">
      <c r="A587" s="22" t="s">
        <v>198</v>
      </c>
      <c r="B587" s="19">
        <v>814</v>
      </c>
      <c r="C587" s="20" t="s">
        <v>20</v>
      </c>
      <c r="D587" s="20" t="s">
        <v>20</v>
      </c>
      <c r="E587" s="24" t="s">
        <v>351</v>
      </c>
      <c r="F587" s="20"/>
      <c r="G587" s="51">
        <f>G588</f>
        <v>9</v>
      </c>
    </row>
    <row r="588" spans="1:151" ht="15.65" x14ac:dyDescent="0.25">
      <c r="A588" s="27" t="s">
        <v>199</v>
      </c>
      <c r="B588" s="19">
        <v>814</v>
      </c>
      <c r="C588" s="20" t="s">
        <v>20</v>
      </c>
      <c r="D588" s="20" t="s">
        <v>20</v>
      </c>
      <c r="E588" s="24" t="s">
        <v>352</v>
      </c>
      <c r="F588" s="20"/>
      <c r="G588" s="51">
        <f>G589</f>
        <v>9</v>
      </c>
    </row>
    <row r="589" spans="1:151" ht="31.25" x14ac:dyDescent="0.25">
      <c r="A589" s="22" t="s">
        <v>88</v>
      </c>
      <c r="B589" s="19">
        <v>814</v>
      </c>
      <c r="C589" s="20" t="s">
        <v>20</v>
      </c>
      <c r="D589" s="20" t="s">
        <v>20</v>
      </c>
      <c r="E589" s="24" t="s">
        <v>352</v>
      </c>
      <c r="F589" s="20">
        <v>200</v>
      </c>
      <c r="G589" s="51">
        <v>9</v>
      </c>
    </row>
    <row r="590" spans="1:151" s="60" customFormat="1" ht="31.25" x14ac:dyDescent="0.25">
      <c r="A590" s="22" t="s">
        <v>247</v>
      </c>
      <c r="B590" s="19">
        <v>814</v>
      </c>
      <c r="C590" s="31">
        <v>7</v>
      </c>
      <c r="D590" s="31">
        <v>7</v>
      </c>
      <c r="E590" s="24" t="s">
        <v>346</v>
      </c>
      <c r="F590" s="20"/>
      <c r="G590" s="51">
        <f>G591+G597+G599</f>
        <v>34977.699999999997</v>
      </c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 s="54"/>
      <c r="CL590" s="54"/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  <c r="CW590" s="54"/>
      <c r="CX590" s="54"/>
      <c r="CY590" s="54"/>
      <c r="CZ590" s="54"/>
      <c r="DA590" s="54"/>
      <c r="DB590" s="54"/>
      <c r="DC590" s="54"/>
      <c r="DD590" s="54"/>
      <c r="DE590" s="54"/>
      <c r="DF590" s="54"/>
      <c r="DG590" s="54"/>
      <c r="DH590" s="54"/>
      <c r="DI590" s="54"/>
      <c r="DJ590" s="54"/>
      <c r="DK590" s="54"/>
      <c r="DL590" s="54"/>
      <c r="DM590" s="54"/>
      <c r="DN590" s="54"/>
      <c r="DO590" s="54"/>
      <c r="DP590" s="54"/>
      <c r="DQ590" s="54"/>
      <c r="DR590" s="54"/>
      <c r="DS590" s="54"/>
      <c r="DT590" s="54"/>
      <c r="DU590" s="54"/>
      <c r="DV590" s="54"/>
      <c r="DW590" s="54"/>
      <c r="DX590" s="54"/>
      <c r="DY590" s="54"/>
      <c r="DZ590" s="54"/>
      <c r="EA590" s="54"/>
      <c r="EB590" s="54"/>
      <c r="EC590" s="54"/>
      <c r="ED590" s="54"/>
      <c r="EE590" s="54"/>
      <c r="EF590" s="54"/>
      <c r="EG590" s="54"/>
      <c r="EH590" s="54"/>
      <c r="EI590" s="54"/>
      <c r="EJ590" s="54"/>
      <c r="EK590" s="54"/>
      <c r="EL590" s="54"/>
      <c r="EM590" s="54"/>
      <c r="EN590" s="54"/>
      <c r="EO590" s="54"/>
      <c r="EP590" s="54"/>
      <c r="EQ590" s="54"/>
      <c r="ER590" s="54"/>
      <c r="ES590" s="54"/>
      <c r="ET590" s="54"/>
      <c r="EU590" s="54"/>
    </row>
    <row r="591" spans="1:151" s="60" customFormat="1" ht="15.65" x14ac:dyDescent="0.25">
      <c r="A591" s="22" t="s">
        <v>241</v>
      </c>
      <c r="B591" s="19">
        <v>814</v>
      </c>
      <c r="C591" s="31">
        <v>7</v>
      </c>
      <c r="D591" s="31">
        <v>7</v>
      </c>
      <c r="E591" s="24" t="s">
        <v>347</v>
      </c>
      <c r="F591" s="20"/>
      <c r="G591" s="51">
        <f>G592</f>
        <v>10195.599999999999</v>
      </c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  <c r="CH591" s="54"/>
      <c r="CI591" s="54"/>
      <c r="CJ591" s="54"/>
      <c r="CK591" s="54"/>
      <c r="CL591" s="54"/>
      <c r="CM591" s="54"/>
      <c r="CN591" s="54"/>
      <c r="CO591" s="54"/>
      <c r="CP591" s="54"/>
      <c r="CQ591" s="54"/>
      <c r="CR591" s="54"/>
      <c r="CS591" s="54"/>
      <c r="CT591" s="54"/>
      <c r="CU591" s="54"/>
      <c r="CV591" s="54"/>
      <c r="CW591" s="54"/>
      <c r="CX591" s="54"/>
      <c r="CY591" s="54"/>
      <c r="CZ591" s="54"/>
      <c r="DA591" s="54"/>
      <c r="DB591" s="54"/>
      <c r="DC591" s="54"/>
      <c r="DD591" s="54"/>
      <c r="DE591" s="54"/>
      <c r="DF591" s="54"/>
      <c r="DG591" s="54"/>
      <c r="DH591" s="54"/>
      <c r="DI591" s="54"/>
      <c r="DJ591" s="54"/>
      <c r="DK591" s="54"/>
      <c r="DL591" s="54"/>
      <c r="DM591" s="54"/>
      <c r="DN591" s="54"/>
      <c r="DO591" s="54"/>
      <c r="DP591" s="54"/>
      <c r="DQ591" s="54"/>
      <c r="DR591" s="54"/>
      <c r="DS591" s="54"/>
      <c r="DT591" s="54"/>
      <c r="DU591" s="54"/>
      <c r="DV591" s="54"/>
      <c r="DW591" s="54"/>
      <c r="DX591" s="54"/>
      <c r="DY591" s="54"/>
      <c r="DZ591" s="54"/>
      <c r="EA591" s="54"/>
      <c r="EB591" s="54"/>
      <c r="EC591" s="54"/>
      <c r="ED591" s="54"/>
      <c r="EE591" s="54"/>
      <c r="EF591" s="54"/>
      <c r="EG591" s="54"/>
      <c r="EH591" s="54"/>
      <c r="EI591" s="54"/>
      <c r="EJ591" s="54"/>
      <c r="EK591" s="54"/>
      <c r="EL591" s="54"/>
      <c r="EM591" s="54"/>
      <c r="EN591" s="54"/>
      <c r="EO591" s="54"/>
      <c r="EP591" s="54"/>
      <c r="EQ591" s="54"/>
      <c r="ER591" s="54"/>
      <c r="ES591" s="54"/>
      <c r="ET591" s="54"/>
      <c r="EU591" s="54"/>
    </row>
    <row r="592" spans="1:151" s="60" customFormat="1" ht="46.9" x14ac:dyDescent="0.25">
      <c r="A592" s="22" t="s">
        <v>242</v>
      </c>
      <c r="B592" s="19">
        <v>814</v>
      </c>
      <c r="C592" s="31">
        <v>7</v>
      </c>
      <c r="D592" s="31">
        <v>7</v>
      </c>
      <c r="E592" s="24" t="s">
        <v>348</v>
      </c>
      <c r="F592" s="20"/>
      <c r="G592" s="51">
        <f>G593+G595</f>
        <v>10195.599999999999</v>
      </c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  <c r="CH592" s="54"/>
      <c r="CI592" s="54"/>
      <c r="CJ592" s="54"/>
      <c r="CK592" s="54"/>
      <c r="CL592" s="54"/>
      <c r="CM592" s="54"/>
      <c r="CN592" s="54"/>
      <c r="CO592" s="54"/>
      <c r="CP592" s="54"/>
      <c r="CQ592" s="54"/>
      <c r="CR592" s="54"/>
      <c r="CS592" s="54"/>
      <c r="CT592" s="54"/>
      <c r="CU592" s="54"/>
      <c r="CV592" s="54"/>
      <c r="CW592" s="54"/>
      <c r="CX592" s="54"/>
      <c r="CY592" s="54"/>
      <c r="CZ592" s="54"/>
      <c r="DA592" s="54"/>
      <c r="DB592" s="54"/>
      <c r="DC592" s="54"/>
      <c r="DD592" s="54"/>
      <c r="DE592" s="54"/>
      <c r="DF592" s="54"/>
      <c r="DG592" s="54"/>
      <c r="DH592" s="54"/>
      <c r="DI592" s="54"/>
      <c r="DJ592" s="54"/>
      <c r="DK592" s="54"/>
      <c r="DL592" s="54"/>
      <c r="DM592" s="54"/>
      <c r="DN592" s="54"/>
      <c r="DO592" s="54"/>
      <c r="DP592" s="54"/>
      <c r="DQ592" s="54"/>
      <c r="DR592" s="54"/>
      <c r="DS592" s="54"/>
      <c r="DT592" s="54"/>
      <c r="DU592" s="54"/>
      <c r="DV592" s="54"/>
      <c r="DW592" s="54"/>
      <c r="DX592" s="54"/>
      <c r="DY592" s="54"/>
      <c r="DZ592" s="54"/>
      <c r="EA592" s="54"/>
      <c r="EB592" s="54"/>
      <c r="EC592" s="54"/>
      <c r="ED592" s="54"/>
      <c r="EE592" s="54"/>
      <c r="EF592" s="54"/>
      <c r="EG592" s="54"/>
      <c r="EH592" s="54"/>
      <c r="EI592" s="54"/>
      <c r="EJ592" s="54"/>
      <c r="EK592" s="54"/>
      <c r="EL592" s="54"/>
      <c r="EM592" s="54"/>
      <c r="EN592" s="54"/>
      <c r="EO592" s="54"/>
      <c r="EP592" s="54"/>
      <c r="EQ592" s="54"/>
      <c r="ER592" s="54"/>
      <c r="ES592" s="54"/>
      <c r="ET592" s="54"/>
      <c r="EU592" s="54"/>
    </row>
    <row r="593" spans="1:151" s="6" customFormat="1" ht="46.9" x14ac:dyDescent="0.25">
      <c r="A593" s="30" t="s">
        <v>275</v>
      </c>
      <c r="B593" s="19">
        <v>814</v>
      </c>
      <c r="C593" s="31">
        <v>7</v>
      </c>
      <c r="D593" s="31">
        <v>7</v>
      </c>
      <c r="E593" s="35" t="s">
        <v>349</v>
      </c>
      <c r="F593" s="21"/>
      <c r="G593" s="51">
        <f>G594</f>
        <v>10021.099999999999</v>
      </c>
    </row>
    <row r="594" spans="1:151" s="6" customFormat="1" ht="31.25" x14ac:dyDescent="0.25">
      <c r="A594" s="22" t="s">
        <v>44</v>
      </c>
      <c r="B594" s="19">
        <v>814</v>
      </c>
      <c r="C594" s="31">
        <v>7</v>
      </c>
      <c r="D594" s="31">
        <v>7</v>
      </c>
      <c r="E594" s="35" t="s">
        <v>349</v>
      </c>
      <c r="F594" s="21" t="s">
        <v>71</v>
      </c>
      <c r="G594" s="51">
        <f>9651.3+369.8</f>
        <v>10021.099999999999</v>
      </c>
    </row>
    <row r="595" spans="1:151" s="60" customFormat="1" ht="57.1" customHeight="1" x14ac:dyDescent="0.25">
      <c r="A595" s="43" t="s">
        <v>276</v>
      </c>
      <c r="B595" s="19">
        <v>814</v>
      </c>
      <c r="C595" s="20" t="s">
        <v>20</v>
      </c>
      <c r="D595" s="20" t="s">
        <v>20</v>
      </c>
      <c r="E595" s="24" t="s">
        <v>421</v>
      </c>
      <c r="F595" s="37"/>
      <c r="G595" s="51">
        <f>G596</f>
        <v>174.5</v>
      </c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4"/>
      <c r="CP595" s="54"/>
      <c r="CQ595" s="54"/>
      <c r="CR595" s="54"/>
      <c r="CS595" s="54"/>
      <c r="CT595" s="54"/>
      <c r="CU595" s="54"/>
      <c r="CV595" s="54"/>
      <c r="CW595" s="54"/>
      <c r="CX595" s="54"/>
      <c r="CY595" s="54"/>
      <c r="CZ595" s="54"/>
      <c r="DA595" s="54"/>
      <c r="DB595" s="54"/>
      <c r="DC595" s="54"/>
      <c r="DD595" s="54"/>
      <c r="DE595" s="54"/>
      <c r="DF595" s="54"/>
      <c r="DG595" s="54"/>
      <c r="DH595" s="54"/>
      <c r="DI595" s="54"/>
      <c r="DJ595" s="54"/>
      <c r="DK595" s="54"/>
      <c r="DL595" s="54"/>
      <c r="DM595" s="54"/>
      <c r="DN595" s="54"/>
      <c r="DO595" s="54"/>
      <c r="DP595" s="54"/>
      <c r="DQ595" s="54"/>
      <c r="DR595" s="54"/>
      <c r="DS595" s="54"/>
      <c r="DT595" s="54"/>
      <c r="DU595" s="54"/>
      <c r="DV595" s="54"/>
      <c r="DW595" s="54"/>
      <c r="DX595" s="54"/>
      <c r="DY595" s="54"/>
      <c r="DZ595" s="54"/>
      <c r="EA595" s="54"/>
      <c r="EB595" s="54"/>
      <c r="EC595" s="54"/>
      <c r="ED595" s="54"/>
      <c r="EE595" s="54"/>
      <c r="EF595" s="54"/>
      <c r="EG595" s="54"/>
      <c r="EH595" s="54"/>
      <c r="EI595" s="54"/>
      <c r="EJ595" s="54"/>
      <c r="EK595" s="54"/>
      <c r="EL595" s="54"/>
      <c r="EM595" s="54"/>
      <c r="EN595" s="54"/>
      <c r="EO595" s="54"/>
      <c r="EP595" s="54"/>
      <c r="EQ595" s="54"/>
      <c r="ER595" s="54"/>
      <c r="ES595" s="54"/>
      <c r="ET595" s="54"/>
      <c r="EU595" s="54"/>
    </row>
    <row r="596" spans="1:151" s="60" customFormat="1" ht="31.25" x14ac:dyDescent="0.25">
      <c r="A596" s="22" t="s">
        <v>44</v>
      </c>
      <c r="B596" s="19">
        <v>814</v>
      </c>
      <c r="C596" s="20" t="s">
        <v>20</v>
      </c>
      <c r="D596" s="20" t="s">
        <v>20</v>
      </c>
      <c r="E596" s="24" t="s">
        <v>421</v>
      </c>
      <c r="F596" s="20">
        <v>600</v>
      </c>
      <c r="G596" s="51">
        <v>174.5</v>
      </c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  <c r="CE596" s="54"/>
      <c r="CF596" s="54"/>
      <c r="CG596" s="54"/>
      <c r="CH596" s="54"/>
      <c r="CI596" s="54"/>
      <c r="CJ596" s="54"/>
      <c r="CK596" s="54"/>
      <c r="CL596" s="54"/>
      <c r="CM596" s="54"/>
      <c r="CN596" s="54"/>
      <c r="CO596" s="54"/>
      <c r="CP596" s="54"/>
      <c r="CQ596" s="54"/>
      <c r="CR596" s="54"/>
      <c r="CS596" s="54"/>
      <c r="CT596" s="54"/>
      <c r="CU596" s="54"/>
      <c r="CV596" s="54"/>
      <c r="CW596" s="54"/>
      <c r="CX596" s="54"/>
      <c r="CY596" s="54"/>
      <c r="CZ596" s="54"/>
      <c r="DA596" s="54"/>
      <c r="DB596" s="54"/>
      <c r="DC596" s="54"/>
      <c r="DD596" s="54"/>
      <c r="DE596" s="54"/>
      <c r="DF596" s="54"/>
      <c r="DG596" s="54"/>
      <c r="DH596" s="54"/>
      <c r="DI596" s="54"/>
      <c r="DJ596" s="54"/>
      <c r="DK596" s="54"/>
      <c r="DL596" s="54"/>
      <c r="DM596" s="54"/>
      <c r="DN596" s="54"/>
      <c r="DO596" s="54"/>
      <c r="DP596" s="54"/>
      <c r="DQ596" s="54"/>
      <c r="DR596" s="54"/>
      <c r="DS596" s="54"/>
      <c r="DT596" s="54"/>
      <c r="DU596" s="54"/>
      <c r="DV596" s="54"/>
      <c r="DW596" s="54"/>
      <c r="DX596" s="54"/>
      <c r="DY596" s="54"/>
      <c r="DZ596" s="54"/>
      <c r="EA596" s="54"/>
      <c r="EB596" s="54"/>
      <c r="EC596" s="54"/>
      <c r="ED596" s="54"/>
      <c r="EE596" s="54"/>
      <c r="EF596" s="54"/>
      <c r="EG596" s="54"/>
      <c r="EH596" s="54"/>
      <c r="EI596" s="54"/>
      <c r="EJ596" s="54"/>
      <c r="EK596" s="54"/>
      <c r="EL596" s="54"/>
      <c r="EM596" s="54"/>
      <c r="EN596" s="54"/>
      <c r="EO596" s="54"/>
      <c r="EP596" s="54"/>
      <c r="EQ596" s="54"/>
      <c r="ER596" s="54"/>
      <c r="ES596" s="54"/>
      <c r="ET596" s="54"/>
      <c r="EU596" s="54"/>
    </row>
    <row r="597" spans="1:151" s="60" customFormat="1" ht="15.65" x14ac:dyDescent="0.25">
      <c r="A597" s="22" t="s">
        <v>234</v>
      </c>
      <c r="B597" s="19">
        <v>814</v>
      </c>
      <c r="C597" s="20" t="s">
        <v>20</v>
      </c>
      <c r="D597" s="20" t="s">
        <v>20</v>
      </c>
      <c r="E597" s="24" t="s">
        <v>422</v>
      </c>
      <c r="F597" s="20"/>
      <c r="G597" s="51">
        <f>G598</f>
        <v>1774.2</v>
      </c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  <c r="CE597" s="54"/>
      <c r="CF597" s="54"/>
      <c r="CG597" s="54"/>
      <c r="CH597" s="54"/>
      <c r="CI597" s="54"/>
      <c r="CJ597" s="54"/>
      <c r="CK597" s="54"/>
      <c r="CL597" s="54"/>
      <c r="CM597" s="54"/>
      <c r="CN597" s="54"/>
      <c r="CO597" s="54"/>
      <c r="CP597" s="54"/>
      <c r="CQ597" s="54"/>
      <c r="CR597" s="54"/>
      <c r="CS597" s="54"/>
      <c r="CT597" s="54"/>
      <c r="CU597" s="54"/>
      <c r="CV597" s="54"/>
      <c r="CW597" s="54"/>
      <c r="CX597" s="54"/>
      <c r="CY597" s="54"/>
      <c r="CZ597" s="54"/>
      <c r="DA597" s="54"/>
      <c r="DB597" s="54"/>
      <c r="DC597" s="54"/>
      <c r="DD597" s="54"/>
      <c r="DE597" s="54"/>
      <c r="DF597" s="54"/>
      <c r="DG597" s="54"/>
      <c r="DH597" s="54"/>
      <c r="DI597" s="54"/>
      <c r="DJ597" s="54"/>
      <c r="DK597" s="54"/>
      <c r="DL597" s="54"/>
      <c r="DM597" s="54"/>
      <c r="DN597" s="54"/>
      <c r="DO597" s="54"/>
      <c r="DP597" s="54"/>
      <c r="DQ597" s="54"/>
      <c r="DR597" s="54"/>
      <c r="DS597" s="54"/>
      <c r="DT597" s="54"/>
      <c r="DU597" s="54"/>
      <c r="DV597" s="54"/>
      <c r="DW597" s="54"/>
      <c r="DX597" s="54"/>
      <c r="DY597" s="54"/>
      <c r="DZ597" s="54"/>
      <c r="EA597" s="54"/>
      <c r="EB597" s="54"/>
      <c r="EC597" s="54"/>
      <c r="ED597" s="54"/>
      <c r="EE597" s="54"/>
      <c r="EF597" s="54"/>
      <c r="EG597" s="54"/>
      <c r="EH597" s="54"/>
      <c r="EI597" s="54"/>
      <c r="EJ597" s="54"/>
      <c r="EK597" s="54"/>
      <c r="EL597" s="54"/>
      <c r="EM597" s="54"/>
      <c r="EN597" s="54"/>
      <c r="EO597" s="54"/>
      <c r="EP597" s="54"/>
      <c r="EQ597" s="54"/>
      <c r="ER597" s="54"/>
      <c r="ES597" s="54"/>
      <c r="ET597" s="54"/>
      <c r="EU597" s="54"/>
    </row>
    <row r="598" spans="1:151" s="60" customFormat="1" ht="31.25" x14ac:dyDescent="0.25">
      <c r="A598" s="22" t="s">
        <v>44</v>
      </c>
      <c r="B598" s="19">
        <v>814</v>
      </c>
      <c r="C598" s="20" t="s">
        <v>20</v>
      </c>
      <c r="D598" s="20" t="s">
        <v>20</v>
      </c>
      <c r="E598" s="24" t="s">
        <v>422</v>
      </c>
      <c r="F598" s="20">
        <v>600</v>
      </c>
      <c r="G598" s="51">
        <v>1774.2</v>
      </c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  <c r="CE598" s="54"/>
      <c r="CF598" s="54"/>
      <c r="CG598" s="54"/>
      <c r="CH598" s="54"/>
      <c r="CI598" s="54"/>
      <c r="CJ598" s="54"/>
      <c r="CK598" s="54"/>
      <c r="CL598" s="54"/>
      <c r="CM598" s="54"/>
      <c r="CN598" s="54"/>
      <c r="CO598" s="54"/>
      <c r="CP598" s="54"/>
      <c r="CQ598" s="54"/>
      <c r="CR598" s="54"/>
      <c r="CS598" s="54"/>
      <c r="CT598" s="54"/>
      <c r="CU598" s="54"/>
      <c r="CV598" s="54"/>
      <c r="CW598" s="54"/>
      <c r="CX598" s="54"/>
      <c r="CY598" s="54"/>
      <c r="CZ598" s="54"/>
      <c r="DA598" s="54"/>
      <c r="DB598" s="54"/>
      <c r="DC598" s="54"/>
      <c r="DD598" s="54"/>
      <c r="DE598" s="54"/>
      <c r="DF598" s="54"/>
      <c r="DG598" s="54"/>
      <c r="DH598" s="54"/>
      <c r="DI598" s="54"/>
      <c r="DJ598" s="54"/>
      <c r="DK598" s="54"/>
      <c r="DL598" s="54"/>
      <c r="DM598" s="54"/>
      <c r="DN598" s="54"/>
      <c r="DO598" s="54"/>
      <c r="DP598" s="54"/>
      <c r="DQ598" s="54"/>
      <c r="DR598" s="54"/>
      <c r="DS598" s="54"/>
      <c r="DT598" s="54"/>
      <c r="DU598" s="54"/>
      <c r="DV598" s="54"/>
      <c r="DW598" s="54"/>
      <c r="DX598" s="54"/>
      <c r="DY598" s="54"/>
      <c r="DZ598" s="54"/>
      <c r="EA598" s="54"/>
      <c r="EB598" s="54"/>
      <c r="EC598" s="54"/>
      <c r="ED598" s="54"/>
      <c r="EE598" s="54"/>
      <c r="EF598" s="54"/>
      <c r="EG598" s="54"/>
      <c r="EH598" s="54"/>
      <c r="EI598" s="54"/>
      <c r="EJ598" s="54"/>
      <c r="EK598" s="54"/>
      <c r="EL598" s="54"/>
      <c r="EM598" s="54"/>
      <c r="EN598" s="54"/>
      <c r="EO598" s="54"/>
      <c r="EP598" s="54"/>
      <c r="EQ598" s="54"/>
      <c r="ER598" s="54"/>
      <c r="ES598" s="54"/>
      <c r="ET598" s="54"/>
      <c r="EU598" s="54"/>
    </row>
    <row r="599" spans="1:151" s="60" customFormat="1" ht="15.65" x14ac:dyDescent="0.25">
      <c r="A599" s="22" t="s">
        <v>141</v>
      </c>
      <c r="B599" s="19">
        <v>814</v>
      </c>
      <c r="C599" s="20" t="s">
        <v>20</v>
      </c>
      <c r="D599" s="20" t="s">
        <v>20</v>
      </c>
      <c r="E599" s="21" t="s">
        <v>420</v>
      </c>
      <c r="F599" s="20"/>
      <c r="G599" s="51">
        <f>G600</f>
        <v>23007.9</v>
      </c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  <c r="CE599" s="54"/>
      <c r="CF599" s="54"/>
      <c r="CG599" s="54"/>
      <c r="CH599" s="54"/>
      <c r="CI599" s="54"/>
      <c r="CJ599" s="54"/>
      <c r="CK599" s="54"/>
      <c r="CL599" s="54"/>
      <c r="CM599" s="54"/>
      <c r="CN599" s="54"/>
      <c r="CO599" s="54"/>
      <c r="CP599" s="54"/>
      <c r="CQ599" s="54"/>
      <c r="CR599" s="54"/>
      <c r="CS599" s="54"/>
      <c r="CT599" s="54"/>
      <c r="CU599" s="54"/>
      <c r="CV599" s="54"/>
      <c r="CW599" s="54"/>
      <c r="CX599" s="54"/>
      <c r="CY599" s="54"/>
      <c r="CZ599" s="54"/>
      <c r="DA599" s="54"/>
      <c r="DB599" s="54"/>
      <c r="DC599" s="54"/>
      <c r="DD599" s="54"/>
      <c r="DE599" s="54"/>
      <c r="DF599" s="54"/>
      <c r="DG599" s="54"/>
      <c r="DH599" s="54"/>
      <c r="DI599" s="54"/>
      <c r="DJ599" s="54"/>
      <c r="DK599" s="54"/>
      <c r="DL599" s="54"/>
      <c r="DM599" s="54"/>
      <c r="DN599" s="54"/>
      <c r="DO599" s="54"/>
      <c r="DP599" s="54"/>
      <c r="DQ599" s="54"/>
      <c r="DR599" s="54"/>
      <c r="DS599" s="54"/>
      <c r="DT599" s="54"/>
      <c r="DU599" s="54"/>
      <c r="DV599" s="54"/>
      <c r="DW599" s="54"/>
      <c r="DX599" s="54"/>
      <c r="DY599" s="54"/>
      <c r="DZ599" s="54"/>
      <c r="EA599" s="54"/>
      <c r="EB599" s="54"/>
      <c r="EC599" s="54"/>
      <c r="ED599" s="54"/>
      <c r="EE599" s="54"/>
      <c r="EF599" s="54"/>
      <c r="EG599" s="54"/>
      <c r="EH599" s="54"/>
      <c r="EI599" s="54"/>
      <c r="EJ599" s="54"/>
      <c r="EK599" s="54"/>
      <c r="EL599" s="54"/>
      <c r="EM599" s="54"/>
      <c r="EN599" s="54"/>
      <c r="EO599" s="54"/>
      <c r="EP599" s="54"/>
      <c r="EQ599" s="54"/>
      <c r="ER599" s="54"/>
      <c r="ES599" s="54"/>
      <c r="ET599" s="54"/>
      <c r="EU599" s="54"/>
    </row>
    <row r="600" spans="1:151" s="60" customFormat="1" ht="31.25" x14ac:dyDescent="0.25">
      <c r="A600" s="22" t="s">
        <v>44</v>
      </c>
      <c r="B600" s="19">
        <v>814</v>
      </c>
      <c r="C600" s="20" t="s">
        <v>20</v>
      </c>
      <c r="D600" s="20" t="s">
        <v>20</v>
      </c>
      <c r="E600" s="21" t="s">
        <v>420</v>
      </c>
      <c r="F600" s="20">
        <v>600</v>
      </c>
      <c r="G600" s="51">
        <f>22808.5+199.4</f>
        <v>23007.9</v>
      </c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  <c r="CE600" s="54"/>
      <c r="CF600" s="54"/>
      <c r="CG600" s="54"/>
      <c r="CH600" s="54"/>
      <c r="CI600" s="54"/>
      <c r="CJ600" s="54"/>
      <c r="CK600" s="54"/>
      <c r="CL600" s="54"/>
      <c r="CM600" s="54"/>
      <c r="CN600" s="54"/>
      <c r="CO600" s="54"/>
      <c r="CP600" s="54"/>
      <c r="CQ600" s="54"/>
      <c r="CR600" s="54"/>
      <c r="CS600" s="54"/>
      <c r="CT600" s="54"/>
      <c r="CU600" s="54"/>
      <c r="CV600" s="54"/>
      <c r="CW600" s="54"/>
      <c r="CX600" s="54"/>
      <c r="CY600" s="54"/>
      <c r="CZ600" s="54"/>
      <c r="DA600" s="54"/>
      <c r="DB600" s="54"/>
      <c r="DC600" s="54"/>
      <c r="DD600" s="54"/>
      <c r="DE600" s="54"/>
      <c r="DF600" s="54"/>
      <c r="DG600" s="54"/>
      <c r="DH600" s="54"/>
      <c r="DI600" s="54"/>
      <c r="DJ600" s="54"/>
      <c r="DK600" s="54"/>
      <c r="DL600" s="54"/>
      <c r="DM600" s="54"/>
      <c r="DN600" s="54"/>
      <c r="DO600" s="54"/>
      <c r="DP600" s="54"/>
      <c r="DQ600" s="54"/>
      <c r="DR600" s="54"/>
      <c r="DS600" s="54"/>
      <c r="DT600" s="54"/>
      <c r="DU600" s="54"/>
      <c r="DV600" s="54"/>
      <c r="DW600" s="54"/>
      <c r="DX600" s="54"/>
      <c r="DY600" s="54"/>
      <c r="DZ600" s="54"/>
      <c r="EA600" s="54"/>
      <c r="EB600" s="54"/>
      <c r="EC600" s="54"/>
      <c r="ED600" s="54"/>
      <c r="EE600" s="54"/>
      <c r="EF600" s="54"/>
      <c r="EG600" s="54"/>
      <c r="EH600" s="54"/>
      <c r="EI600" s="54"/>
      <c r="EJ600" s="54"/>
      <c r="EK600" s="54"/>
      <c r="EL600" s="54"/>
      <c r="EM600" s="54"/>
      <c r="EN600" s="54"/>
      <c r="EO600" s="54"/>
      <c r="EP600" s="54"/>
      <c r="EQ600" s="54"/>
      <c r="ER600" s="54"/>
      <c r="ES600" s="54"/>
      <c r="ET600" s="54"/>
      <c r="EU600" s="54"/>
    </row>
    <row r="601" spans="1:151" ht="15.65" x14ac:dyDescent="0.25">
      <c r="A601" s="22" t="s">
        <v>26</v>
      </c>
      <c r="B601" s="19">
        <v>814</v>
      </c>
      <c r="C601" s="20" t="s">
        <v>20</v>
      </c>
      <c r="D601" s="21" t="s">
        <v>19</v>
      </c>
      <c r="E601" s="21"/>
      <c r="F601" s="20"/>
      <c r="G601" s="51">
        <f>G602</f>
        <v>1264.9200000000003</v>
      </c>
    </row>
    <row r="602" spans="1:151" ht="31.25" x14ac:dyDescent="0.25">
      <c r="A602" s="22" t="s">
        <v>247</v>
      </c>
      <c r="B602" s="19">
        <v>814</v>
      </c>
      <c r="C602" s="20" t="s">
        <v>20</v>
      </c>
      <c r="D602" s="21" t="s">
        <v>19</v>
      </c>
      <c r="E602" s="24" t="s">
        <v>346</v>
      </c>
      <c r="F602" s="20"/>
      <c r="G602" s="51">
        <f>G603</f>
        <v>1264.9200000000003</v>
      </c>
    </row>
    <row r="603" spans="1:151" ht="15.65" x14ac:dyDescent="0.25">
      <c r="A603" s="22" t="s">
        <v>239</v>
      </c>
      <c r="B603" s="19">
        <v>814</v>
      </c>
      <c r="C603" s="20" t="s">
        <v>20</v>
      </c>
      <c r="D603" s="21" t="s">
        <v>19</v>
      </c>
      <c r="E603" s="24" t="s">
        <v>465</v>
      </c>
      <c r="F603" s="20"/>
      <c r="G603" s="51">
        <f>G604</f>
        <v>1264.9200000000003</v>
      </c>
    </row>
    <row r="604" spans="1:151" ht="31.25" x14ac:dyDescent="0.25">
      <c r="A604" s="22" t="s">
        <v>240</v>
      </c>
      <c r="B604" s="19">
        <v>814</v>
      </c>
      <c r="C604" s="20" t="s">
        <v>20</v>
      </c>
      <c r="D604" s="21" t="s">
        <v>19</v>
      </c>
      <c r="E604" s="24" t="s">
        <v>464</v>
      </c>
      <c r="F604" s="20"/>
      <c r="G604" s="51">
        <f>G605</f>
        <v>1264.9200000000003</v>
      </c>
    </row>
    <row r="605" spans="1:151" ht="19.55" customHeight="1" x14ac:dyDescent="0.25">
      <c r="A605" s="22" t="s">
        <v>141</v>
      </c>
      <c r="B605" s="19">
        <v>814</v>
      </c>
      <c r="C605" s="20" t="s">
        <v>20</v>
      </c>
      <c r="D605" s="21" t="s">
        <v>19</v>
      </c>
      <c r="E605" s="24" t="s">
        <v>420</v>
      </c>
      <c r="F605" s="20"/>
      <c r="G605" s="51">
        <f>G606+G607+G608</f>
        <v>1264.9200000000003</v>
      </c>
    </row>
    <row r="606" spans="1:151" ht="62.5" x14ac:dyDescent="0.25">
      <c r="A606" s="22" t="s">
        <v>42</v>
      </c>
      <c r="B606" s="19">
        <v>814</v>
      </c>
      <c r="C606" s="20" t="s">
        <v>20</v>
      </c>
      <c r="D606" s="21" t="s">
        <v>19</v>
      </c>
      <c r="E606" s="24" t="s">
        <v>420</v>
      </c>
      <c r="F606" s="20">
        <v>100</v>
      </c>
      <c r="G606" s="51">
        <f>585.1+26.82+176.6</f>
        <v>788.5200000000001</v>
      </c>
    </row>
    <row r="607" spans="1:151" ht="31.25" x14ac:dyDescent="0.25">
      <c r="A607" s="22" t="s">
        <v>88</v>
      </c>
      <c r="B607" s="19">
        <v>814</v>
      </c>
      <c r="C607" s="20" t="s">
        <v>20</v>
      </c>
      <c r="D607" s="21" t="s">
        <v>19</v>
      </c>
      <c r="E607" s="24" t="s">
        <v>420</v>
      </c>
      <c r="F607" s="20">
        <v>200</v>
      </c>
      <c r="G607" s="51">
        <f>164.9+216.3</f>
        <v>381.20000000000005</v>
      </c>
    </row>
    <row r="608" spans="1:151" ht="15.65" x14ac:dyDescent="0.25">
      <c r="A608" s="22" t="s">
        <v>43</v>
      </c>
      <c r="B608" s="19">
        <v>814</v>
      </c>
      <c r="C608" s="20" t="s">
        <v>20</v>
      </c>
      <c r="D608" s="21" t="s">
        <v>19</v>
      </c>
      <c r="E608" s="24" t="s">
        <v>420</v>
      </c>
      <c r="F608" s="20">
        <v>800</v>
      </c>
      <c r="G608" s="51">
        <f>35.2+60</f>
        <v>95.2</v>
      </c>
    </row>
    <row r="609" spans="1:7" ht="15.65" x14ac:dyDescent="0.25">
      <c r="A609" s="22" t="s">
        <v>101</v>
      </c>
      <c r="B609" s="19">
        <v>814</v>
      </c>
      <c r="C609" s="20" t="s">
        <v>17</v>
      </c>
      <c r="D609" s="20"/>
      <c r="E609" s="21"/>
      <c r="F609" s="21"/>
      <c r="G609" s="51">
        <f t="shared" ref="G609:G614" si="3">G610</f>
        <v>450</v>
      </c>
    </row>
    <row r="610" spans="1:7" ht="15.65" x14ac:dyDescent="0.25">
      <c r="A610" s="22" t="s">
        <v>18</v>
      </c>
      <c r="B610" s="19">
        <v>814</v>
      </c>
      <c r="C610" s="20" t="s">
        <v>17</v>
      </c>
      <c r="D610" s="20" t="s">
        <v>4</v>
      </c>
      <c r="E610" s="21"/>
      <c r="F610" s="21"/>
      <c r="G610" s="51">
        <f t="shared" si="3"/>
        <v>450</v>
      </c>
    </row>
    <row r="611" spans="1:7" ht="31.25" x14ac:dyDescent="0.25">
      <c r="A611" s="22" t="s">
        <v>163</v>
      </c>
      <c r="B611" s="19">
        <v>814</v>
      </c>
      <c r="C611" s="20" t="s">
        <v>17</v>
      </c>
      <c r="D611" s="20" t="s">
        <v>4</v>
      </c>
      <c r="E611" s="24" t="s">
        <v>288</v>
      </c>
      <c r="F611" s="20"/>
      <c r="G611" s="51">
        <f t="shared" si="3"/>
        <v>450</v>
      </c>
    </row>
    <row r="612" spans="1:7" ht="15.65" x14ac:dyDescent="0.25">
      <c r="A612" s="22" t="s">
        <v>200</v>
      </c>
      <c r="B612" s="19">
        <v>814</v>
      </c>
      <c r="C612" s="20" t="s">
        <v>17</v>
      </c>
      <c r="D612" s="20" t="s">
        <v>4</v>
      </c>
      <c r="E612" s="24" t="s">
        <v>289</v>
      </c>
      <c r="F612" s="20"/>
      <c r="G612" s="51">
        <f t="shared" si="3"/>
        <v>450</v>
      </c>
    </row>
    <row r="613" spans="1:7" ht="31.25" x14ac:dyDescent="0.25">
      <c r="A613" s="22" t="s">
        <v>56</v>
      </c>
      <c r="B613" s="19">
        <v>814</v>
      </c>
      <c r="C613" s="20" t="s">
        <v>17</v>
      </c>
      <c r="D613" s="20" t="s">
        <v>4</v>
      </c>
      <c r="E613" s="24" t="s">
        <v>290</v>
      </c>
      <c r="F613" s="20"/>
      <c r="G613" s="51">
        <f t="shared" si="3"/>
        <v>450</v>
      </c>
    </row>
    <row r="614" spans="1:7" ht="15.65" x14ac:dyDescent="0.25">
      <c r="A614" s="22" t="s">
        <v>57</v>
      </c>
      <c r="B614" s="19">
        <v>814</v>
      </c>
      <c r="C614" s="20" t="s">
        <v>17</v>
      </c>
      <c r="D614" s="20" t="s">
        <v>4</v>
      </c>
      <c r="E614" s="24" t="s">
        <v>291</v>
      </c>
      <c r="F614" s="20"/>
      <c r="G614" s="51">
        <f t="shared" si="3"/>
        <v>450</v>
      </c>
    </row>
    <row r="615" spans="1:7" ht="31.25" x14ac:dyDescent="0.25">
      <c r="A615" s="22" t="s">
        <v>44</v>
      </c>
      <c r="B615" s="19">
        <v>814</v>
      </c>
      <c r="C615" s="20" t="s">
        <v>17</v>
      </c>
      <c r="D615" s="20" t="s">
        <v>4</v>
      </c>
      <c r="E615" s="24" t="s">
        <v>291</v>
      </c>
      <c r="F615" s="20">
        <v>600</v>
      </c>
      <c r="G615" s="51">
        <v>450</v>
      </c>
    </row>
    <row r="616" spans="1:7" ht="17.350000000000001" customHeight="1" x14ac:dyDescent="0.25">
      <c r="A616" s="22" t="s">
        <v>107</v>
      </c>
      <c r="B616" s="19">
        <v>814</v>
      </c>
      <c r="C616" s="20">
        <v>11</v>
      </c>
      <c r="D616" s="20"/>
      <c r="E616" s="21"/>
      <c r="F616" s="20"/>
      <c r="G616" s="51">
        <f>G617+G632</f>
        <v>45893.249999999993</v>
      </c>
    </row>
    <row r="617" spans="1:7" ht="15.65" x14ac:dyDescent="0.25">
      <c r="A617" s="44" t="s">
        <v>121</v>
      </c>
      <c r="B617" s="19">
        <v>814</v>
      </c>
      <c r="C617" s="20">
        <v>11</v>
      </c>
      <c r="D617" s="21" t="s">
        <v>4</v>
      </c>
      <c r="E617" s="21"/>
      <c r="F617" s="20"/>
      <c r="G617" s="51">
        <f>G618</f>
        <v>41865.099999999991</v>
      </c>
    </row>
    <row r="618" spans="1:7" ht="46.9" x14ac:dyDescent="0.25">
      <c r="A618" s="22" t="s">
        <v>246</v>
      </c>
      <c r="B618" s="19">
        <v>814</v>
      </c>
      <c r="C618" s="20">
        <v>11</v>
      </c>
      <c r="D618" s="21" t="s">
        <v>4</v>
      </c>
      <c r="E618" s="24" t="s">
        <v>454</v>
      </c>
      <c r="F618" s="20"/>
      <c r="G618" s="51">
        <f>G619</f>
        <v>41865.099999999991</v>
      </c>
    </row>
    <row r="619" spans="1:7" ht="15.65" x14ac:dyDescent="0.25">
      <c r="A619" s="22" t="s">
        <v>238</v>
      </c>
      <c r="B619" s="19">
        <v>814</v>
      </c>
      <c r="C619" s="20">
        <v>11</v>
      </c>
      <c r="D619" s="21" t="s">
        <v>4</v>
      </c>
      <c r="E619" s="24" t="s">
        <v>453</v>
      </c>
      <c r="F619" s="20"/>
      <c r="G619" s="51">
        <f>G620</f>
        <v>41865.099999999991</v>
      </c>
    </row>
    <row r="620" spans="1:7" ht="31.25" x14ac:dyDescent="0.25">
      <c r="A620" s="22" t="s">
        <v>237</v>
      </c>
      <c r="B620" s="19">
        <v>814</v>
      </c>
      <c r="C620" s="20">
        <v>11</v>
      </c>
      <c r="D620" s="21" t="s">
        <v>4</v>
      </c>
      <c r="E620" s="24" t="s">
        <v>453</v>
      </c>
      <c r="F620" s="20"/>
      <c r="G620" s="51">
        <f>G621</f>
        <v>41865.099999999991</v>
      </c>
    </row>
    <row r="621" spans="1:7" ht="31.25" x14ac:dyDescent="0.25">
      <c r="A621" s="22" t="s">
        <v>120</v>
      </c>
      <c r="B621" s="19">
        <v>814</v>
      </c>
      <c r="C621" s="20">
        <v>11</v>
      </c>
      <c r="D621" s="21" t="s">
        <v>4</v>
      </c>
      <c r="E621" s="24" t="s">
        <v>452</v>
      </c>
      <c r="F621" s="20"/>
      <c r="G621" s="51">
        <f>G622+G624+G626+G628+G630</f>
        <v>41865.099999999991</v>
      </c>
    </row>
    <row r="622" spans="1:7" ht="62.5" x14ac:dyDescent="0.25">
      <c r="A622" s="22" t="s">
        <v>261</v>
      </c>
      <c r="B622" s="19">
        <v>814</v>
      </c>
      <c r="C622" s="20">
        <v>11</v>
      </c>
      <c r="D622" s="21" t="s">
        <v>4</v>
      </c>
      <c r="E622" s="24" t="s">
        <v>423</v>
      </c>
      <c r="F622" s="20"/>
      <c r="G622" s="51">
        <f>G623</f>
        <v>418.5</v>
      </c>
    </row>
    <row r="623" spans="1:7" ht="31.25" x14ac:dyDescent="0.25">
      <c r="A623" s="22" t="s">
        <v>44</v>
      </c>
      <c r="B623" s="19">
        <v>814</v>
      </c>
      <c r="C623" s="20">
        <v>11</v>
      </c>
      <c r="D623" s="21" t="s">
        <v>4</v>
      </c>
      <c r="E623" s="24" t="s">
        <v>423</v>
      </c>
      <c r="F623" s="20">
        <v>600</v>
      </c>
      <c r="G623" s="51">
        <v>418.5</v>
      </c>
    </row>
    <row r="624" spans="1:7" ht="31.25" x14ac:dyDescent="0.25">
      <c r="A624" s="22" t="s">
        <v>262</v>
      </c>
      <c r="B624" s="19">
        <v>814</v>
      </c>
      <c r="C624" s="20">
        <v>11</v>
      </c>
      <c r="D624" s="21" t="s">
        <v>4</v>
      </c>
      <c r="E624" s="24" t="s">
        <v>424</v>
      </c>
      <c r="F624" s="20"/>
      <c r="G624" s="51">
        <f>G625</f>
        <v>10.1</v>
      </c>
    </row>
    <row r="625" spans="1:7" ht="31.25" x14ac:dyDescent="0.25">
      <c r="A625" s="22" t="s">
        <v>44</v>
      </c>
      <c r="B625" s="19">
        <v>814</v>
      </c>
      <c r="C625" s="20">
        <v>11</v>
      </c>
      <c r="D625" s="21" t="s">
        <v>4</v>
      </c>
      <c r="E625" s="24" t="s">
        <v>424</v>
      </c>
      <c r="F625" s="20">
        <v>600</v>
      </c>
      <c r="G625" s="51">
        <v>10.1</v>
      </c>
    </row>
    <row r="626" spans="1:7" ht="15.65" x14ac:dyDescent="0.25">
      <c r="A626" s="22" t="s">
        <v>263</v>
      </c>
      <c r="B626" s="19">
        <v>814</v>
      </c>
      <c r="C626" s="20">
        <v>11</v>
      </c>
      <c r="D626" s="21" t="s">
        <v>4</v>
      </c>
      <c r="E626" s="24" t="s">
        <v>425</v>
      </c>
      <c r="F626" s="20"/>
      <c r="G626" s="51">
        <f>G627</f>
        <v>1167.2</v>
      </c>
    </row>
    <row r="627" spans="1:7" ht="31.25" x14ac:dyDescent="0.25">
      <c r="A627" s="22" t="s">
        <v>44</v>
      </c>
      <c r="B627" s="19">
        <v>814</v>
      </c>
      <c r="C627" s="20">
        <v>11</v>
      </c>
      <c r="D627" s="21" t="s">
        <v>4</v>
      </c>
      <c r="E627" s="24" t="s">
        <v>425</v>
      </c>
      <c r="F627" s="20">
        <v>600</v>
      </c>
      <c r="G627" s="51">
        <v>1167.2</v>
      </c>
    </row>
    <row r="628" spans="1:7" ht="15.65" x14ac:dyDescent="0.25">
      <c r="A628" s="22" t="s">
        <v>451</v>
      </c>
      <c r="B628" s="19">
        <v>814</v>
      </c>
      <c r="C628" s="20">
        <v>11</v>
      </c>
      <c r="D628" s="21" t="s">
        <v>4</v>
      </c>
      <c r="E628" s="24" t="s">
        <v>450</v>
      </c>
      <c r="F628" s="20"/>
      <c r="G628" s="51">
        <f>G629</f>
        <v>2933.9</v>
      </c>
    </row>
    <row r="629" spans="1:7" ht="31.25" x14ac:dyDescent="0.25">
      <c r="A629" s="22" t="s">
        <v>88</v>
      </c>
      <c r="B629" s="19">
        <v>814</v>
      </c>
      <c r="C629" s="20">
        <v>11</v>
      </c>
      <c r="D629" s="21" t="s">
        <v>4</v>
      </c>
      <c r="E629" s="24" t="s">
        <v>450</v>
      </c>
      <c r="F629" s="20">
        <v>200</v>
      </c>
      <c r="G629" s="51">
        <f>3184.1-22.2-228</f>
        <v>2933.9</v>
      </c>
    </row>
    <row r="630" spans="1:7" ht="15.65" x14ac:dyDescent="0.25">
      <c r="A630" s="22" t="s">
        <v>277</v>
      </c>
      <c r="B630" s="19">
        <v>814</v>
      </c>
      <c r="C630" s="20">
        <v>11</v>
      </c>
      <c r="D630" s="21" t="s">
        <v>4</v>
      </c>
      <c r="E630" s="24" t="s">
        <v>426</v>
      </c>
      <c r="F630" s="20"/>
      <c r="G630" s="51">
        <f>G631</f>
        <v>37335.399999999994</v>
      </c>
    </row>
    <row r="631" spans="1:7" ht="31.25" x14ac:dyDescent="0.25">
      <c r="A631" s="22" t="s">
        <v>44</v>
      </c>
      <c r="B631" s="19">
        <v>814</v>
      </c>
      <c r="C631" s="20">
        <v>11</v>
      </c>
      <c r="D631" s="21" t="s">
        <v>4</v>
      </c>
      <c r="E631" s="24" t="s">
        <v>426</v>
      </c>
      <c r="F631" s="20">
        <v>600</v>
      </c>
      <c r="G631" s="51">
        <f>36935.2+400.2</f>
        <v>37335.399999999994</v>
      </c>
    </row>
    <row r="632" spans="1:7" ht="15.65" x14ac:dyDescent="0.25">
      <c r="A632" s="22" t="s">
        <v>36</v>
      </c>
      <c r="B632" s="19">
        <v>814</v>
      </c>
      <c r="C632" s="20">
        <v>11</v>
      </c>
      <c r="D632" s="21" t="s">
        <v>6</v>
      </c>
      <c r="E632" s="21"/>
      <c r="F632" s="20"/>
      <c r="G632" s="51">
        <f>G633</f>
        <v>4028.15</v>
      </c>
    </row>
    <row r="633" spans="1:7" ht="46.9" x14ac:dyDescent="0.25">
      <c r="A633" s="22" t="s">
        <v>246</v>
      </c>
      <c r="B633" s="19">
        <v>814</v>
      </c>
      <c r="C633" s="20">
        <v>11</v>
      </c>
      <c r="D633" s="21" t="s">
        <v>6</v>
      </c>
      <c r="E633" s="24" t="s">
        <v>454</v>
      </c>
      <c r="F633" s="20"/>
      <c r="G633" s="51">
        <f>G634</f>
        <v>4028.15</v>
      </c>
    </row>
    <row r="634" spans="1:7" ht="31.25" x14ac:dyDescent="0.25">
      <c r="A634" s="22" t="s">
        <v>235</v>
      </c>
      <c r="B634" s="19">
        <v>814</v>
      </c>
      <c r="C634" s="20">
        <v>11</v>
      </c>
      <c r="D634" s="21" t="s">
        <v>6</v>
      </c>
      <c r="E634" s="24" t="s">
        <v>455</v>
      </c>
      <c r="F634" s="20"/>
      <c r="G634" s="51">
        <f>G635</f>
        <v>4028.15</v>
      </c>
    </row>
    <row r="635" spans="1:7" ht="31.25" x14ac:dyDescent="0.25">
      <c r="A635" s="22" t="s">
        <v>236</v>
      </c>
      <c r="B635" s="19">
        <v>814</v>
      </c>
      <c r="C635" s="20">
        <v>11</v>
      </c>
      <c r="D635" s="21" t="s">
        <v>6</v>
      </c>
      <c r="E635" s="21" t="s">
        <v>301</v>
      </c>
      <c r="F635" s="20"/>
      <c r="G635" s="51">
        <f>G636+G637+G638+G639</f>
        <v>4028.15</v>
      </c>
    </row>
    <row r="636" spans="1:7" ht="62.5" x14ac:dyDescent="0.25">
      <c r="A636" s="22" t="s">
        <v>42</v>
      </c>
      <c r="B636" s="19">
        <v>814</v>
      </c>
      <c r="C636" s="20">
        <v>11</v>
      </c>
      <c r="D636" s="21" t="s">
        <v>6</v>
      </c>
      <c r="E636" s="21" t="s">
        <v>301</v>
      </c>
      <c r="F636" s="20">
        <v>100</v>
      </c>
      <c r="G636" s="51">
        <f>147.05</f>
        <v>147.05000000000001</v>
      </c>
    </row>
    <row r="637" spans="1:7" ht="31.25" x14ac:dyDescent="0.25">
      <c r="A637" s="22" t="s">
        <v>88</v>
      </c>
      <c r="B637" s="19">
        <v>814</v>
      </c>
      <c r="C637" s="20">
        <v>11</v>
      </c>
      <c r="D637" s="21" t="s">
        <v>6</v>
      </c>
      <c r="E637" s="21" t="s">
        <v>301</v>
      </c>
      <c r="F637" s="20">
        <v>200</v>
      </c>
      <c r="G637" s="51">
        <v>156.80000000000001</v>
      </c>
    </row>
    <row r="638" spans="1:7" ht="15.65" x14ac:dyDescent="0.25">
      <c r="A638" s="22" t="s">
        <v>46</v>
      </c>
      <c r="B638" s="19">
        <v>814</v>
      </c>
      <c r="C638" s="20">
        <v>11</v>
      </c>
      <c r="D638" s="21" t="s">
        <v>6</v>
      </c>
      <c r="E638" s="21" t="s">
        <v>301</v>
      </c>
      <c r="F638" s="20">
        <v>300</v>
      </c>
      <c r="G638" s="51">
        <v>97.7</v>
      </c>
    </row>
    <row r="639" spans="1:7" ht="31.25" x14ac:dyDescent="0.25">
      <c r="A639" s="22" t="s">
        <v>44</v>
      </c>
      <c r="B639" s="19">
        <v>814</v>
      </c>
      <c r="C639" s="20">
        <v>11</v>
      </c>
      <c r="D639" s="21" t="s">
        <v>6</v>
      </c>
      <c r="E639" s="21" t="s">
        <v>301</v>
      </c>
      <c r="F639" s="20">
        <v>600</v>
      </c>
      <c r="G639" s="51">
        <f>3619.1+7.5</f>
        <v>3626.6</v>
      </c>
    </row>
    <row r="640" spans="1:7" ht="46.9" x14ac:dyDescent="0.25">
      <c r="A640" s="26" t="s">
        <v>105</v>
      </c>
      <c r="B640" s="16">
        <v>815</v>
      </c>
      <c r="C640" s="17"/>
      <c r="D640" s="17"/>
      <c r="E640" s="39"/>
      <c r="F640" s="17"/>
      <c r="G640" s="52">
        <f>G641</f>
        <v>1986.7999999999997</v>
      </c>
    </row>
    <row r="641" spans="1:7" ht="31.25" x14ac:dyDescent="0.25">
      <c r="A641" s="22" t="s">
        <v>106</v>
      </c>
      <c r="B641" s="19">
        <v>815</v>
      </c>
      <c r="C641" s="21" t="s">
        <v>9</v>
      </c>
      <c r="D641" s="21"/>
      <c r="E641" s="21"/>
      <c r="F641" s="20"/>
      <c r="G641" s="51">
        <f>G642</f>
        <v>1986.7999999999997</v>
      </c>
    </row>
    <row r="642" spans="1:7" ht="31.25" x14ac:dyDescent="0.25">
      <c r="A642" s="22" t="s">
        <v>34</v>
      </c>
      <c r="B642" s="19">
        <v>815</v>
      </c>
      <c r="C642" s="21" t="s">
        <v>9</v>
      </c>
      <c r="D642" s="21" t="s">
        <v>21</v>
      </c>
      <c r="E642" s="21"/>
      <c r="F642" s="20"/>
      <c r="G642" s="51">
        <f>G643+G648</f>
        <v>1986.7999999999997</v>
      </c>
    </row>
    <row r="643" spans="1:7" ht="31.25" x14ac:dyDescent="0.25">
      <c r="A643" s="22" t="s">
        <v>167</v>
      </c>
      <c r="B643" s="19">
        <v>815</v>
      </c>
      <c r="C643" s="20" t="s">
        <v>9</v>
      </c>
      <c r="D643" s="21" t="s">
        <v>21</v>
      </c>
      <c r="E643" s="24" t="s">
        <v>389</v>
      </c>
      <c r="F643" s="20"/>
      <c r="G643" s="51">
        <f>G644</f>
        <v>327.39999999999998</v>
      </c>
    </row>
    <row r="644" spans="1:7" ht="31.25" x14ac:dyDescent="0.25">
      <c r="A644" s="22" t="s">
        <v>220</v>
      </c>
      <c r="B644" s="19">
        <v>815</v>
      </c>
      <c r="C644" s="20" t="s">
        <v>9</v>
      </c>
      <c r="D644" s="21" t="s">
        <v>21</v>
      </c>
      <c r="E644" s="24" t="s">
        <v>390</v>
      </c>
      <c r="F644" s="20"/>
      <c r="G644" s="51">
        <f>G645</f>
        <v>327.39999999999998</v>
      </c>
    </row>
    <row r="645" spans="1:7" ht="15.65" x14ac:dyDescent="0.25">
      <c r="A645" s="22" t="s">
        <v>199</v>
      </c>
      <c r="B645" s="19">
        <v>815</v>
      </c>
      <c r="C645" s="20" t="s">
        <v>9</v>
      </c>
      <c r="D645" s="21" t="s">
        <v>21</v>
      </c>
      <c r="E645" s="24" t="s">
        <v>391</v>
      </c>
      <c r="F645" s="20"/>
      <c r="G645" s="51">
        <f>G646</f>
        <v>327.39999999999998</v>
      </c>
    </row>
    <row r="646" spans="1:7" ht="31.25" x14ac:dyDescent="0.25">
      <c r="A646" s="22" t="s">
        <v>88</v>
      </c>
      <c r="B646" s="19">
        <v>815</v>
      </c>
      <c r="C646" s="20" t="s">
        <v>9</v>
      </c>
      <c r="D646" s="21" t="s">
        <v>21</v>
      </c>
      <c r="E646" s="24" t="s">
        <v>391</v>
      </c>
      <c r="F646" s="20">
        <v>200</v>
      </c>
      <c r="G646" s="51">
        <v>327.39999999999998</v>
      </c>
    </row>
    <row r="647" spans="1:7" ht="15.65" x14ac:dyDescent="0.25">
      <c r="A647" s="22" t="s">
        <v>77</v>
      </c>
      <c r="B647" s="19">
        <v>815</v>
      </c>
      <c r="C647" s="21" t="s">
        <v>9</v>
      </c>
      <c r="D647" s="21" t="s">
        <v>21</v>
      </c>
      <c r="E647" s="24" t="s">
        <v>279</v>
      </c>
      <c r="F647" s="20"/>
      <c r="G647" s="51">
        <f>G648</f>
        <v>1659.3999999999999</v>
      </c>
    </row>
    <row r="648" spans="1:7" ht="31.25" x14ac:dyDescent="0.25">
      <c r="A648" s="22" t="s">
        <v>28</v>
      </c>
      <c r="B648" s="19">
        <v>815</v>
      </c>
      <c r="C648" s="21" t="s">
        <v>9</v>
      </c>
      <c r="D648" s="21" t="s">
        <v>21</v>
      </c>
      <c r="E648" s="24" t="s">
        <v>427</v>
      </c>
      <c r="F648" s="21"/>
      <c r="G648" s="51">
        <f>G650+G649</f>
        <v>1659.3999999999999</v>
      </c>
    </row>
    <row r="649" spans="1:7" ht="62.5" x14ac:dyDescent="0.25">
      <c r="A649" s="22" t="s">
        <v>42</v>
      </c>
      <c r="B649" s="19">
        <v>815</v>
      </c>
      <c r="C649" s="21" t="s">
        <v>9</v>
      </c>
      <c r="D649" s="21" t="s">
        <v>21</v>
      </c>
      <c r="E649" s="24" t="s">
        <v>427</v>
      </c>
      <c r="F649" s="20">
        <v>100</v>
      </c>
      <c r="G649" s="51">
        <f>1193+4.8+360.5</f>
        <v>1558.3</v>
      </c>
    </row>
    <row r="650" spans="1:7" ht="31.25" x14ac:dyDescent="0.25">
      <c r="A650" s="22" t="s">
        <v>88</v>
      </c>
      <c r="B650" s="19">
        <v>815</v>
      </c>
      <c r="C650" s="21" t="s">
        <v>9</v>
      </c>
      <c r="D650" s="21" t="s">
        <v>21</v>
      </c>
      <c r="E650" s="24" t="s">
        <v>427</v>
      </c>
      <c r="F650" s="20">
        <v>200</v>
      </c>
      <c r="G650" s="51">
        <v>101.1</v>
      </c>
    </row>
    <row r="651" spans="1:7" s="5" customFormat="1" ht="62.5" x14ac:dyDescent="0.25">
      <c r="A651" s="26" t="s">
        <v>264</v>
      </c>
      <c r="B651" s="16">
        <v>816</v>
      </c>
      <c r="C651" s="17"/>
      <c r="D651" s="17"/>
      <c r="E651" s="17"/>
      <c r="F651" s="17"/>
      <c r="G651" s="52">
        <f>G652</f>
        <v>1500</v>
      </c>
    </row>
    <row r="652" spans="1:7" ht="15.65" x14ac:dyDescent="0.25">
      <c r="A652" s="22" t="s">
        <v>94</v>
      </c>
      <c r="B652" s="19">
        <v>816</v>
      </c>
      <c r="C652" s="20" t="s">
        <v>4</v>
      </c>
      <c r="D652" s="20"/>
      <c r="E652" s="20"/>
      <c r="F652" s="20"/>
      <c r="G652" s="51">
        <f>G653</f>
        <v>1500</v>
      </c>
    </row>
    <row r="653" spans="1:7" ht="15.65" x14ac:dyDescent="0.25">
      <c r="A653" s="22" t="s">
        <v>11</v>
      </c>
      <c r="B653" s="19">
        <v>816</v>
      </c>
      <c r="C653" s="20" t="s">
        <v>4</v>
      </c>
      <c r="D653" s="20">
        <v>13</v>
      </c>
      <c r="E653" s="20"/>
      <c r="F653" s="20"/>
      <c r="G653" s="51">
        <f>G654</f>
        <v>1500</v>
      </c>
    </row>
    <row r="654" spans="1:7" ht="15.65" x14ac:dyDescent="0.25">
      <c r="A654" s="22" t="s">
        <v>77</v>
      </c>
      <c r="B654" s="19">
        <v>816</v>
      </c>
      <c r="C654" s="20" t="s">
        <v>4</v>
      </c>
      <c r="D654" s="20">
        <v>13</v>
      </c>
      <c r="E654" s="23" t="s">
        <v>279</v>
      </c>
      <c r="F654" s="20"/>
      <c r="G654" s="51">
        <f>G655</f>
        <v>1500</v>
      </c>
    </row>
    <row r="655" spans="1:7" ht="15.65" x14ac:dyDescent="0.25">
      <c r="A655" s="22" t="s">
        <v>243</v>
      </c>
      <c r="B655" s="19">
        <v>816</v>
      </c>
      <c r="C655" s="20" t="s">
        <v>4</v>
      </c>
      <c r="D655" s="20">
        <v>13</v>
      </c>
      <c r="E655" s="23" t="s">
        <v>287</v>
      </c>
      <c r="F655" s="20"/>
      <c r="G655" s="51">
        <f>G656+G657</f>
        <v>1500</v>
      </c>
    </row>
    <row r="656" spans="1:7" ht="62.5" x14ac:dyDescent="0.25">
      <c r="A656" s="22" t="s">
        <v>42</v>
      </c>
      <c r="B656" s="19">
        <v>816</v>
      </c>
      <c r="C656" s="20" t="s">
        <v>4</v>
      </c>
      <c r="D656" s="20">
        <v>13</v>
      </c>
      <c r="E656" s="23" t="s">
        <v>287</v>
      </c>
      <c r="F656" s="20">
        <v>100</v>
      </c>
      <c r="G656" s="51">
        <f>1170+302.5</f>
        <v>1472.5</v>
      </c>
    </row>
    <row r="657" spans="1:7" ht="31.25" x14ac:dyDescent="0.25">
      <c r="A657" s="22" t="s">
        <v>88</v>
      </c>
      <c r="B657" s="19">
        <v>816</v>
      </c>
      <c r="C657" s="20" t="s">
        <v>4</v>
      </c>
      <c r="D657" s="20">
        <v>13</v>
      </c>
      <c r="E657" s="23" t="s">
        <v>287</v>
      </c>
      <c r="F657" s="20">
        <v>200</v>
      </c>
      <c r="G657" s="51">
        <v>27.5</v>
      </c>
    </row>
    <row r="658" spans="1:7" ht="62.5" x14ac:dyDescent="0.25">
      <c r="A658" s="45" t="s">
        <v>118</v>
      </c>
      <c r="B658" s="16">
        <v>817</v>
      </c>
      <c r="C658" s="17"/>
      <c r="D658" s="17"/>
      <c r="E658" s="39"/>
      <c r="F658" s="17"/>
      <c r="G658" s="52">
        <f>G659+G664+G673+G712</f>
        <v>182056.00999999998</v>
      </c>
    </row>
    <row r="659" spans="1:7" ht="15.65" x14ac:dyDescent="0.25">
      <c r="A659" s="22" t="s">
        <v>94</v>
      </c>
      <c r="B659" s="19">
        <v>817</v>
      </c>
      <c r="C659" s="20" t="s">
        <v>4</v>
      </c>
      <c r="D659" s="20"/>
      <c r="E659" s="21"/>
      <c r="F659" s="20"/>
      <c r="G659" s="51">
        <f>G663</f>
        <v>1049.2</v>
      </c>
    </row>
    <row r="660" spans="1:7" ht="31.25" x14ac:dyDescent="0.25">
      <c r="A660" s="22" t="s">
        <v>14</v>
      </c>
      <c r="B660" s="19">
        <v>817</v>
      </c>
      <c r="C660" s="20" t="s">
        <v>4</v>
      </c>
      <c r="D660" s="20" t="s">
        <v>13</v>
      </c>
      <c r="E660" s="21"/>
      <c r="F660" s="20"/>
      <c r="G660" s="51">
        <f>G663</f>
        <v>1049.2</v>
      </c>
    </row>
    <row r="661" spans="1:7" ht="15.65" x14ac:dyDescent="0.25">
      <c r="A661" s="22" t="s">
        <v>77</v>
      </c>
      <c r="B661" s="19">
        <v>817</v>
      </c>
      <c r="C661" s="20" t="s">
        <v>4</v>
      </c>
      <c r="D661" s="20" t="s">
        <v>13</v>
      </c>
      <c r="E661" s="24" t="s">
        <v>279</v>
      </c>
      <c r="F661" s="20"/>
      <c r="G661" s="51">
        <f>G663</f>
        <v>1049.2</v>
      </c>
    </row>
    <row r="662" spans="1:7" ht="15.65" x14ac:dyDescent="0.25">
      <c r="A662" s="22" t="s">
        <v>10</v>
      </c>
      <c r="B662" s="19">
        <v>817</v>
      </c>
      <c r="C662" s="20" t="s">
        <v>4</v>
      </c>
      <c r="D662" s="20" t="s">
        <v>13</v>
      </c>
      <c r="E662" s="24" t="s">
        <v>281</v>
      </c>
      <c r="F662" s="20"/>
      <c r="G662" s="51">
        <f>G663</f>
        <v>1049.2</v>
      </c>
    </row>
    <row r="663" spans="1:7" ht="62.5" x14ac:dyDescent="0.25">
      <c r="A663" s="22" t="s">
        <v>42</v>
      </c>
      <c r="B663" s="19">
        <v>817</v>
      </c>
      <c r="C663" s="20" t="s">
        <v>4</v>
      </c>
      <c r="D663" s="20" t="s">
        <v>13</v>
      </c>
      <c r="E663" s="24" t="s">
        <v>281</v>
      </c>
      <c r="F663" s="20">
        <v>100</v>
      </c>
      <c r="G663" s="51">
        <f>555+171.9+322.3</f>
        <v>1049.2</v>
      </c>
    </row>
    <row r="664" spans="1:7" ht="15.65" x14ac:dyDescent="0.25">
      <c r="A664" s="22" t="s">
        <v>104</v>
      </c>
      <c r="B664" s="19">
        <v>817</v>
      </c>
      <c r="C664" s="20" t="s">
        <v>20</v>
      </c>
      <c r="D664" s="20"/>
      <c r="E664" s="21"/>
      <c r="F664" s="20"/>
      <c r="G664" s="51">
        <f>G665</f>
        <v>59865.36</v>
      </c>
    </row>
    <row r="665" spans="1:7" ht="15.65" x14ac:dyDescent="0.25">
      <c r="A665" s="22" t="s">
        <v>87</v>
      </c>
      <c r="B665" s="19">
        <v>817</v>
      </c>
      <c r="C665" s="20" t="s">
        <v>20</v>
      </c>
      <c r="D665" s="21" t="s">
        <v>9</v>
      </c>
      <c r="E665" s="21"/>
      <c r="F665" s="20"/>
      <c r="G665" s="51">
        <f>G666</f>
        <v>59865.36</v>
      </c>
    </row>
    <row r="666" spans="1:7" ht="31.25" x14ac:dyDescent="0.25">
      <c r="A666" s="22" t="s">
        <v>169</v>
      </c>
      <c r="B666" s="19">
        <v>817</v>
      </c>
      <c r="C666" s="20" t="s">
        <v>20</v>
      </c>
      <c r="D666" s="21" t="s">
        <v>9</v>
      </c>
      <c r="E666" s="24" t="s">
        <v>367</v>
      </c>
      <c r="F666" s="20"/>
      <c r="G666" s="51">
        <f>G667</f>
        <v>59865.36</v>
      </c>
    </row>
    <row r="667" spans="1:7" ht="15.65" x14ac:dyDescent="0.25">
      <c r="A667" s="22" t="s">
        <v>224</v>
      </c>
      <c r="B667" s="19">
        <v>817</v>
      </c>
      <c r="C667" s="20" t="s">
        <v>20</v>
      </c>
      <c r="D667" s="21" t="s">
        <v>9</v>
      </c>
      <c r="E667" s="24" t="s">
        <v>405</v>
      </c>
      <c r="F667" s="20"/>
      <c r="G667" s="51">
        <f>G668+G671</f>
        <v>59865.36</v>
      </c>
    </row>
    <row r="668" spans="1:7" ht="31.25" x14ac:dyDescent="0.25">
      <c r="A668" s="22" t="s">
        <v>81</v>
      </c>
      <c r="B668" s="19">
        <v>817</v>
      </c>
      <c r="C668" s="20" t="s">
        <v>20</v>
      </c>
      <c r="D668" s="21" t="s">
        <v>9</v>
      </c>
      <c r="E668" s="24" t="s">
        <v>404</v>
      </c>
      <c r="F668" s="20"/>
      <c r="G668" s="51">
        <f>G669</f>
        <v>59848</v>
      </c>
    </row>
    <row r="669" spans="1:7" ht="46.9" x14ac:dyDescent="0.25">
      <c r="A669" s="22" t="s">
        <v>60</v>
      </c>
      <c r="B669" s="19">
        <v>817</v>
      </c>
      <c r="C669" s="20" t="s">
        <v>20</v>
      </c>
      <c r="D669" s="21" t="s">
        <v>9</v>
      </c>
      <c r="E669" s="24" t="s">
        <v>428</v>
      </c>
      <c r="F669" s="20"/>
      <c r="G669" s="51">
        <f>G670</f>
        <v>59848</v>
      </c>
    </row>
    <row r="670" spans="1:7" ht="31.25" x14ac:dyDescent="0.25">
      <c r="A670" s="22" t="s">
        <v>44</v>
      </c>
      <c r="B670" s="19">
        <v>817</v>
      </c>
      <c r="C670" s="20" t="s">
        <v>20</v>
      </c>
      <c r="D670" s="21" t="s">
        <v>9</v>
      </c>
      <c r="E670" s="24" t="s">
        <v>428</v>
      </c>
      <c r="F670" s="20">
        <v>600</v>
      </c>
      <c r="G670" s="51">
        <f>59848</f>
        <v>59848</v>
      </c>
    </row>
    <row r="671" spans="1:7" ht="62.5" x14ac:dyDescent="0.25">
      <c r="A671" s="22" t="s">
        <v>265</v>
      </c>
      <c r="B671" s="19">
        <v>817</v>
      </c>
      <c r="C671" s="20" t="s">
        <v>20</v>
      </c>
      <c r="D671" s="21" t="s">
        <v>9</v>
      </c>
      <c r="E671" s="24" t="s">
        <v>429</v>
      </c>
      <c r="F671" s="20"/>
      <c r="G671" s="51">
        <f>G672</f>
        <v>17.36</v>
      </c>
    </row>
    <row r="672" spans="1:7" ht="31.25" x14ac:dyDescent="0.25">
      <c r="A672" s="22" t="s">
        <v>44</v>
      </c>
      <c r="B672" s="19">
        <v>817</v>
      </c>
      <c r="C672" s="20" t="s">
        <v>20</v>
      </c>
      <c r="D672" s="21" t="s">
        <v>9</v>
      </c>
      <c r="E672" s="24" t="s">
        <v>429</v>
      </c>
      <c r="F672" s="20">
        <v>600</v>
      </c>
      <c r="G672" s="51">
        <v>17.36</v>
      </c>
    </row>
    <row r="673" spans="1:7" ht="15.65" x14ac:dyDescent="0.25">
      <c r="A673" s="22" t="s">
        <v>101</v>
      </c>
      <c r="B673" s="19">
        <v>817</v>
      </c>
      <c r="C673" s="20" t="s">
        <v>17</v>
      </c>
      <c r="D673" s="20"/>
      <c r="E673" s="21"/>
      <c r="F673" s="20"/>
      <c r="G673" s="51">
        <f>G674+G699+G705</f>
        <v>116452.44999999998</v>
      </c>
    </row>
    <row r="674" spans="1:7" ht="15.65" x14ac:dyDescent="0.25">
      <c r="A674" s="22" t="s">
        <v>18</v>
      </c>
      <c r="B674" s="19">
        <v>817</v>
      </c>
      <c r="C674" s="20" t="s">
        <v>17</v>
      </c>
      <c r="D674" s="20" t="s">
        <v>4</v>
      </c>
      <c r="E674" s="21"/>
      <c r="F674" s="20"/>
      <c r="G674" s="51">
        <f>G698+G675+G694</f>
        <v>105593.04999999999</v>
      </c>
    </row>
    <row r="675" spans="1:7" ht="31.25" x14ac:dyDescent="0.25">
      <c r="A675" s="22" t="s">
        <v>173</v>
      </c>
      <c r="B675" s="19">
        <v>817</v>
      </c>
      <c r="C675" s="20" t="s">
        <v>17</v>
      </c>
      <c r="D675" s="20" t="s">
        <v>4</v>
      </c>
      <c r="E675" s="24" t="s">
        <v>288</v>
      </c>
      <c r="F675" s="20"/>
      <c r="G675" s="51">
        <f>G677+G683+G686</f>
        <v>105313.54999999999</v>
      </c>
    </row>
    <row r="676" spans="1:7" ht="15.65" x14ac:dyDescent="0.25">
      <c r="A676" s="22" t="s">
        <v>229</v>
      </c>
      <c r="B676" s="19">
        <v>817</v>
      </c>
      <c r="C676" s="20" t="s">
        <v>17</v>
      </c>
      <c r="D676" s="20" t="s">
        <v>4</v>
      </c>
      <c r="E676" s="24" t="s">
        <v>430</v>
      </c>
      <c r="F676" s="20"/>
      <c r="G676" s="51">
        <f>G677</f>
        <v>26650.799999999999</v>
      </c>
    </row>
    <row r="677" spans="1:7" ht="31.25" x14ac:dyDescent="0.25">
      <c r="A677" s="22" t="s">
        <v>230</v>
      </c>
      <c r="B677" s="19">
        <v>817</v>
      </c>
      <c r="C677" s="20" t="s">
        <v>17</v>
      </c>
      <c r="D677" s="20" t="s">
        <v>4</v>
      </c>
      <c r="E677" s="24" t="s">
        <v>431</v>
      </c>
      <c r="F677" s="20"/>
      <c r="G677" s="51">
        <f>G678+G680</f>
        <v>26650.799999999999</v>
      </c>
    </row>
    <row r="678" spans="1:7" ht="31.25" x14ac:dyDescent="0.25">
      <c r="A678" s="22" t="s">
        <v>61</v>
      </c>
      <c r="B678" s="19">
        <v>817</v>
      </c>
      <c r="C678" s="20" t="s">
        <v>17</v>
      </c>
      <c r="D678" s="20" t="s">
        <v>4</v>
      </c>
      <c r="E678" s="24" t="s">
        <v>432</v>
      </c>
      <c r="F678" s="20"/>
      <c r="G678" s="51">
        <f>G679</f>
        <v>43</v>
      </c>
    </row>
    <row r="679" spans="1:7" ht="31.25" x14ac:dyDescent="0.25">
      <c r="A679" s="22" t="s">
        <v>44</v>
      </c>
      <c r="B679" s="19">
        <v>817</v>
      </c>
      <c r="C679" s="20" t="s">
        <v>17</v>
      </c>
      <c r="D679" s="20" t="s">
        <v>4</v>
      </c>
      <c r="E679" s="24" t="s">
        <v>432</v>
      </c>
      <c r="F679" s="20">
        <v>600</v>
      </c>
      <c r="G679" s="51">
        <v>43</v>
      </c>
    </row>
    <row r="680" spans="1:7" ht="15.65" x14ac:dyDescent="0.25">
      <c r="A680" s="22" t="s">
        <v>63</v>
      </c>
      <c r="B680" s="19">
        <v>817</v>
      </c>
      <c r="C680" s="34" t="s">
        <v>17</v>
      </c>
      <c r="D680" s="34" t="s">
        <v>4</v>
      </c>
      <c r="E680" s="35" t="s">
        <v>433</v>
      </c>
      <c r="F680" s="34"/>
      <c r="G680" s="51">
        <f>G681</f>
        <v>26607.8</v>
      </c>
    </row>
    <row r="681" spans="1:7" ht="31.25" x14ac:dyDescent="0.25">
      <c r="A681" s="22" t="s">
        <v>44</v>
      </c>
      <c r="B681" s="19">
        <v>817</v>
      </c>
      <c r="C681" s="34" t="s">
        <v>17</v>
      </c>
      <c r="D681" s="34" t="s">
        <v>4</v>
      </c>
      <c r="E681" s="35" t="s">
        <v>433</v>
      </c>
      <c r="F681" s="20">
        <v>600</v>
      </c>
      <c r="G681" s="51">
        <f>26568.6+39.2</f>
        <v>26607.8</v>
      </c>
    </row>
    <row r="682" spans="1:7" ht="31.25" x14ac:dyDescent="0.25">
      <c r="A682" s="22" t="s">
        <v>231</v>
      </c>
      <c r="B682" s="19">
        <v>817</v>
      </c>
      <c r="C682" s="34" t="s">
        <v>17</v>
      </c>
      <c r="D682" s="34" t="s">
        <v>4</v>
      </c>
      <c r="E682" s="35" t="s">
        <v>434</v>
      </c>
      <c r="F682" s="20"/>
      <c r="G682" s="51">
        <f>G683</f>
        <v>68394.849999999991</v>
      </c>
    </row>
    <row r="683" spans="1:7" ht="31.25" x14ac:dyDescent="0.25">
      <c r="A683" s="22" t="s">
        <v>232</v>
      </c>
      <c r="B683" s="19">
        <v>817</v>
      </c>
      <c r="C683" s="20" t="s">
        <v>17</v>
      </c>
      <c r="D683" s="20" t="s">
        <v>4</v>
      </c>
      <c r="E683" s="24" t="s">
        <v>435</v>
      </c>
      <c r="F683" s="20"/>
      <c r="G683" s="51">
        <f>G684</f>
        <v>68394.849999999991</v>
      </c>
    </row>
    <row r="684" spans="1:7" ht="31.25" x14ac:dyDescent="0.25">
      <c r="A684" s="22" t="s">
        <v>62</v>
      </c>
      <c r="B684" s="19">
        <v>817</v>
      </c>
      <c r="C684" s="20" t="s">
        <v>17</v>
      </c>
      <c r="D684" s="20" t="s">
        <v>4</v>
      </c>
      <c r="E684" s="24" t="s">
        <v>436</v>
      </c>
      <c r="F684" s="20"/>
      <c r="G684" s="51">
        <f>G685</f>
        <v>68394.849999999991</v>
      </c>
    </row>
    <row r="685" spans="1:7" ht="31.25" x14ac:dyDescent="0.25">
      <c r="A685" s="22" t="s">
        <v>44</v>
      </c>
      <c r="B685" s="19">
        <v>817</v>
      </c>
      <c r="C685" s="20" t="s">
        <v>17</v>
      </c>
      <c r="D685" s="20" t="s">
        <v>4</v>
      </c>
      <c r="E685" s="24" t="s">
        <v>436</v>
      </c>
      <c r="F685" s="20">
        <v>600</v>
      </c>
      <c r="G685" s="51">
        <f>64679.8+3806+1500-1009.35-581.6</f>
        <v>68394.849999999991</v>
      </c>
    </row>
    <row r="686" spans="1:7" ht="15.65" x14ac:dyDescent="0.25">
      <c r="A686" s="22" t="s">
        <v>200</v>
      </c>
      <c r="B686" s="19">
        <v>817</v>
      </c>
      <c r="C686" s="20" t="s">
        <v>17</v>
      </c>
      <c r="D686" s="20" t="s">
        <v>4</v>
      </c>
      <c r="E686" s="24" t="s">
        <v>289</v>
      </c>
      <c r="F686" s="20"/>
      <c r="G686" s="51">
        <f>G687</f>
        <v>10267.9</v>
      </c>
    </row>
    <row r="687" spans="1:7" ht="31.25" x14ac:dyDescent="0.25">
      <c r="A687" s="22" t="s">
        <v>56</v>
      </c>
      <c r="B687" s="19">
        <v>817</v>
      </c>
      <c r="C687" s="20" t="s">
        <v>17</v>
      </c>
      <c r="D687" s="20" t="s">
        <v>4</v>
      </c>
      <c r="E687" s="24" t="s">
        <v>290</v>
      </c>
      <c r="F687" s="20"/>
      <c r="G687" s="51">
        <f>G688</f>
        <v>10267.9</v>
      </c>
    </row>
    <row r="688" spans="1:7" ht="15.65" x14ac:dyDescent="0.25">
      <c r="A688" s="22" t="s">
        <v>57</v>
      </c>
      <c r="B688" s="19">
        <v>817</v>
      </c>
      <c r="C688" s="20" t="s">
        <v>17</v>
      </c>
      <c r="D688" s="20" t="s">
        <v>4</v>
      </c>
      <c r="E688" s="24" t="s">
        <v>291</v>
      </c>
      <c r="F688" s="20"/>
      <c r="G688" s="51">
        <f>G689+G690</f>
        <v>10267.9</v>
      </c>
    </row>
    <row r="689" spans="1:7" ht="31.25" x14ac:dyDescent="0.25">
      <c r="A689" s="22" t="s">
        <v>88</v>
      </c>
      <c r="B689" s="19">
        <v>817</v>
      </c>
      <c r="C689" s="20" t="s">
        <v>17</v>
      </c>
      <c r="D689" s="20" t="s">
        <v>4</v>
      </c>
      <c r="E689" s="24" t="s">
        <v>291</v>
      </c>
      <c r="F689" s="20">
        <v>200</v>
      </c>
      <c r="G689" s="51">
        <f>3158.7+3000</f>
        <v>6158.7</v>
      </c>
    </row>
    <row r="690" spans="1:7" ht="31.25" x14ac:dyDescent="0.25">
      <c r="A690" s="22" t="s">
        <v>44</v>
      </c>
      <c r="B690" s="19">
        <v>817</v>
      </c>
      <c r="C690" s="20" t="s">
        <v>17</v>
      </c>
      <c r="D690" s="20" t="s">
        <v>4</v>
      </c>
      <c r="E690" s="24" t="s">
        <v>291</v>
      </c>
      <c r="F690" s="20">
        <v>600</v>
      </c>
      <c r="G690" s="51">
        <v>4109.2</v>
      </c>
    </row>
    <row r="691" spans="1:7" ht="31.25" x14ac:dyDescent="0.25">
      <c r="A691" s="22" t="s">
        <v>167</v>
      </c>
      <c r="B691" s="19">
        <v>817</v>
      </c>
      <c r="C691" s="20" t="s">
        <v>17</v>
      </c>
      <c r="D691" s="20" t="s">
        <v>4</v>
      </c>
      <c r="E691" s="24" t="s">
        <v>389</v>
      </c>
      <c r="F691" s="20"/>
      <c r="G691" s="51">
        <f>G692</f>
        <v>183.5</v>
      </c>
    </row>
    <row r="692" spans="1:7" ht="31.25" x14ac:dyDescent="0.25">
      <c r="A692" s="22" t="s">
        <v>220</v>
      </c>
      <c r="B692" s="19">
        <v>817</v>
      </c>
      <c r="C692" s="20" t="s">
        <v>17</v>
      </c>
      <c r="D692" s="20" t="s">
        <v>4</v>
      </c>
      <c r="E692" s="24" t="s">
        <v>390</v>
      </c>
      <c r="F692" s="20"/>
      <c r="G692" s="51">
        <f>G693</f>
        <v>183.5</v>
      </c>
    </row>
    <row r="693" spans="1:7" ht="15.65" x14ac:dyDescent="0.25">
      <c r="A693" s="22" t="s">
        <v>199</v>
      </c>
      <c r="B693" s="19">
        <v>817</v>
      </c>
      <c r="C693" s="20" t="s">
        <v>17</v>
      </c>
      <c r="D693" s="20" t="s">
        <v>4</v>
      </c>
      <c r="E693" s="24" t="s">
        <v>391</v>
      </c>
      <c r="F693" s="20"/>
      <c r="G693" s="51">
        <f>G694</f>
        <v>183.5</v>
      </c>
    </row>
    <row r="694" spans="1:7" ht="31.25" x14ac:dyDescent="0.25">
      <c r="A694" s="22" t="s">
        <v>44</v>
      </c>
      <c r="B694" s="19">
        <v>817</v>
      </c>
      <c r="C694" s="20" t="s">
        <v>17</v>
      </c>
      <c r="D694" s="20" t="s">
        <v>4</v>
      </c>
      <c r="E694" s="24" t="s">
        <v>391</v>
      </c>
      <c r="F694" s="20">
        <v>600</v>
      </c>
      <c r="G694" s="51">
        <v>183.5</v>
      </c>
    </row>
    <row r="695" spans="1:7" ht="31.25" x14ac:dyDescent="0.25">
      <c r="A695" s="22" t="s">
        <v>172</v>
      </c>
      <c r="B695" s="19">
        <v>817</v>
      </c>
      <c r="C695" s="20" t="s">
        <v>17</v>
      </c>
      <c r="D695" s="20" t="s">
        <v>4</v>
      </c>
      <c r="E695" s="24" t="s">
        <v>350</v>
      </c>
      <c r="F695" s="20"/>
      <c r="G695" s="51">
        <f>G696</f>
        <v>96</v>
      </c>
    </row>
    <row r="696" spans="1:7" ht="31.25" x14ac:dyDescent="0.25">
      <c r="A696" s="22" t="s">
        <v>198</v>
      </c>
      <c r="B696" s="19">
        <v>817</v>
      </c>
      <c r="C696" s="20" t="s">
        <v>17</v>
      </c>
      <c r="D696" s="20" t="s">
        <v>4</v>
      </c>
      <c r="E696" s="24" t="s">
        <v>351</v>
      </c>
      <c r="F696" s="20"/>
      <c r="G696" s="51">
        <f>G697</f>
        <v>96</v>
      </c>
    </row>
    <row r="697" spans="1:7" ht="15.65" x14ac:dyDescent="0.25">
      <c r="A697" s="22" t="s">
        <v>199</v>
      </c>
      <c r="B697" s="19">
        <v>817</v>
      </c>
      <c r="C697" s="20" t="s">
        <v>17</v>
      </c>
      <c r="D697" s="20" t="s">
        <v>4</v>
      </c>
      <c r="E697" s="24" t="s">
        <v>352</v>
      </c>
      <c r="F697" s="20"/>
      <c r="G697" s="51">
        <f>G698</f>
        <v>96</v>
      </c>
    </row>
    <row r="698" spans="1:7" ht="31.25" x14ac:dyDescent="0.25">
      <c r="A698" s="22" t="s">
        <v>44</v>
      </c>
      <c r="B698" s="19">
        <v>817</v>
      </c>
      <c r="C698" s="20" t="s">
        <v>17</v>
      </c>
      <c r="D698" s="20" t="s">
        <v>4</v>
      </c>
      <c r="E698" s="24" t="s">
        <v>352</v>
      </c>
      <c r="F698" s="20">
        <v>600</v>
      </c>
      <c r="G698" s="51">
        <v>96</v>
      </c>
    </row>
    <row r="699" spans="1:7" ht="15.65" x14ac:dyDescent="0.25">
      <c r="A699" s="22" t="s">
        <v>32</v>
      </c>
      <c r="B699" s="19">
        <v>817</v>
      </c>
      <c r="C699" s="20" t="s">
        <v>17</v>
      </c>
      <c r="D699" s="20" t="s">
        <v>6</v>
      </c>
      <c r="E699" s="21"/>
      <c r="F699" s="37"/>
      <c r="G699" s="51">
        <f>G702</f>
        <v>7673.7</v>
      </c>
    </row>
    <row r="700" spans="1:7" ht="31.25" x14ac:dyDescent="0.25">
      <c r="A700" s="22" t="s">
        <v>173</v>
      </c>
      <c r="B700" s="19">
        <v>817</v>
      </c>
      <c r="C700" s="20" t="s">
        <v>17</v>
      </c>
      <c r="D700" s="20" t="s">
        <v>6</v>
      </c>
      <c r="E700" s="24" t="s">
        <v>288</v>
      </c>
      <c r="F700" s="37"/>
      <c r="G700" s="51">
        <f>G704</f>
        <v>7673.7</v>
      </c>
    </row>
    <row r="701" spans="1:7" ht="15.65" x14ac:dyDescent="0.25">
      <c r="A701" s="22" t="s">
        <v>233</v>
      </c>
      <c r="B701" s="19">
        <v>817</v>
      </c>
      <c r="C701" s="20" t="s">
        <v>17</v>
      </c>
      <c r="D701" s="20" t="s">
        <v>6</v>
      </c>
      <c r="E701" s="24" t="s">
        <v>437</v>
      </c>
      <c r="F701" s="37"/>
      <c r="G701" s="51">
        <f>G702</f>
        <v>7673.7</v>
      </c>
    </row>
    <row r="702" spans="1:7" ht="19.55" customHeight="1" x14ac:dyDescent="0.25">
      <c r="A702" s="22" t="s">
        <v>64</v>
      </c>
      <c r="B702" s="19">
        <v>817</v>
      </c>
      <c r="C702" s="20" t="s">
        <v>17</v>
      </c>
      <c r="D702" s="20" t="s">
        <v>6</v>
      </c>
      <c r="E702" s="24" t="s">
        <v>438</v>
      </c>
      <c r="F702" s="37"/>
      <c r="G702" s="51">
        <f>G704</f>
        <v>7673.7</v>
      </c>
    </row>
    <row r="703" spans="1:7" ht="15.65" x14ac:dyDescent="0.25">
      <c r="A703" s="22" t="s">
        <v>65</v>
      </c>
      <c r="B703" s="19">
        <v>817</v>
      </c>
      <c r="C703" s="20" t="s">
        <v>17</v>
      </c>
      <c r="D703" s="20" t="s">
        <v>6</v>
      </c>
      <c r="E703" s="24" t="s">
        <v>439</v>
      </c>
      <c r="F703" s="20"/>
      <c r="G703" s="51">
        <f>G704</f>
        <v>7673.7</v>
      </c>
    </row>
    <row r="704" spans="1:7" ht="31.25" x14ac:dyDescent="0.25">
      <c r="A704" s="22" t="s">
        <v>44</v>
      </c>
      <c r="B704" s="19">
        <v>817</v>
      </c>
      <c r="C704" s="20" t="s">
        <v>17</v>
      </c>
      <c r="D704" s="20" t="s">
        <v>6</v>
      </c>
      <c r="E704" s="24" t="s">
        <v>439</v>
      </c>
      <c r="F704" s="20">
        <v>600</v>
      </c>
      <c r="G704" s="51">
        <f>7586.9+86.8</f>
        <v>7673.7</v>
      </c>
    </row>
    <row r="705" spans="1:7" ht="15.65" x14ac:dyDescent="0.25">
      <c r="A705" s="22" t="s">
        <v>148</v>
      </c>
      <c r="B705" s="19">
        <v>817</v>
      </c>
      <c r="C705" s="20" t="s">
        <v>17</v>
      </c>
      <c r="D705" s="21" t="s">
        <v>13</v>
      </c>
      <c r="E705" s="21"/>
      <c r="F705" s="20"/>
      <c r="G705" s="51">
        <f>G706</f>
        <v>3185.7</v>
      </c>
    </row>
    <row r="706" spans="1:7" ht="31.25" x14ac:dyDescent="0.25">
      <c r="A706" s="22" t="s">
        <v>163</v>
      </c>
      <c r="B706" s="19">
        <v>817</v>
      </c>
      <c r="C706" s="20" t="s">
        <v>17</v>
      </c>
      <c r="D706" s="21" t="s">
        <v>13</v>
      </c>
      <c r="E706" s="24" t="s">
        <v>288</v>
      </c>
      <c r="F706" s="20"/>
      <c r="G706" s="51">
        <f>G707</f>
        <v>3185.7</v>
      </c>
    </row>
    <row r="707" spans="1:7" ht="31.25" x14ac:dyDescent="0.25">
      <c r="A707" s="22" t="s">
        <v>231</v>
      </c>
      <c r="B707" s="19">
        <v>817</v>
      </c>
      <c r="C707" s="20" t="s">
        <v>17</v>
      </c>
      <c r="D707" s="21" t="s">
        <v>13</v>
      </c>
      <c r="E707" s="24" t="s">
        <v>434</v>
      </c>
      <c r="F707" s="20"/>
      <c r="G707" s="51">
        <f>G708</f>
        <v>3185.7</v>
      </c>
    </row>
    <row r="708" spans="1:7" ht="31.25" x14ac:dyDescent="0.25">
      <c r="A708" s="22" t="s">
        <v>232</v>
      </c>
      <c r="B708" s="19">
        <v>817</v>
      </c>
      <c r="C708" s="20" t="s">
        <v>17</v>
      </c>
      <c r="D708" s="21" t="s">
        <v>13</v>
      </c>
      <c r="E708" s="24" t="s">
        <v>435</v>
      </c>
      <c r="F708" s="20"/>
      <c r="G708" s="51">
        <f>G709+G710+G711</f>
        <v>3185.7</v>
      </c>
    </row>
    <row r="709" spans="1:7" ht="62.5" x14ac:dyDescent="0.25">
      <c r="A709" s="22" t="s">
        <v>42</v>
      </c>
      <c r="B709" s="19">
        <v>817</v>
      </c>
      <c r="C709" s="20" t="s">
        <v>17</v>
      </c>
      <c r="D709" s="21" t="s">
        <v>13</v>
      </c>
      <c r="E709" s="24" t="s">
        <v>436</v>
      </c>
      <c r="F709" s="20">
        <v>100</v>
      </c>
      <c r="G709" s="51">
        <f>1867.3+3.4+563.9</f>
        <v>2434.6</v>
      </c>
    </row>
    <row r="710" spans="1:7" ht="31.25" x14ac:dyDescent="0.25">
      <c r="A710" s="22" t="s">
        <v>88</v>
      </c>
      <c r="B710" s="19">
        <v>817</v>
      </c>
      <c r="C710" s="20" t="s">
        <v>17</v>
      </c>
      <c r="D710" s="21" t="s">
        <v>13</v>
      </c>
      <c r="E710" s="24" t="s">
        <v>436</v>
      </c>
      <c r="F710" s="20">
        <v>200</v>
      </c>
      <c r="G710" s="51">
        <f>669.4+21.2</f>
        <v>690.6</v>
      </c>
    </row>
    <row r="711" spans="1:7" ht="15.65" x14ac:dyDescent="0.25">
      <c r="A711" s="22" t="s">
        <v>43</v>
      </c>
      <c r="B711" s="19">
        <v>817</v>
      </c>
      <c r="C711" s="20" t="s">
        <v>17</v>
      </c>
      <c r="D711" s="21" t="s">
        <v>13</v>
      </c>
      <c r="E711" s="24" t="s">
        <v>436</v>
      </c>
      <c r="F711" s="20">
        <v>800</v>
      </c>
      <c r="G711" s="51">
        <v>60.5</v>
      </c>
    </row>
    <row r="712" spans="1:7" ht="15.65" x14ac:dyDescent="0.25">
      <c r="A712" s="22" t="s">
        <v>103</v>
      </c>
      <c r="B712" s="19">
        <v>817</v>
      </c>
      <c r="C712" s="20">
        <v>12</v>
      </c>
      <c r="D712" s="20"/>
      <c r="E712" s="21"/>
      <c r="F712" s="37"/>
      <c r="G712" s="51">
        <f>G713</f>
        <v>4689</v>
      </c>
    </row>
    <row r="713" spans="1:7" ht="15.65" x14ac:dyDescent="0.25">
      <c r="A713" s="22" t="s">
        <v>51</v>
      </c>
      <c r="B713" s="19">
        <v>817</v>
      </c>
      <c r="C713" s="20">
        <v>12</v>
      </c>
      <c r="D713" s="21" t="s">
        <v>4</v>
      </c>
      <c r="E713" s="21"/>
      <c r="F713" s="37"/>
      <c r="G713" s="51">
        <f>G714</f>
        <v>4689</v>
      </c>
    </row>
    <row r="714" spans="1:7" ht="15.65" x14ac:dyDescent="0.25">
      <c r="A714" s="22" t="s">
        <v>77</v>
      </c>
      <c r="B714" s="19">
        <v>817</v>
      </c>
      <c r="C714" s="20">
        <v>12</v>
      </c>
      <c r="D714" s="21" t="s">
        <v>4</v>
      </c>
      <c r="E714" s="24" t="s">
        <v>279</v>
      </c>
      <c r="F714" s="37"/>
      <c r="G714" s="51">
        <f>G715</f>
        <v>4689</v>
      </c>
    </row>
    <row r="715" spans="1:7" ht="15.65" x14ac:dyDescent="0.25">
      <c r="A715" s="22" t="s">
        <v>52</v>
      </c>
      <c r="B715" s="19">
        <v>817</v>
      </c>
      <c r="C715" s="20">
        <v>12</v>
      </c>
      <c r="D715" s="21" t="s">
        <v>4</v>
      </c>
      <c r="E715" s="24" t="s">
        <v>440</v>
      </c>
      <c r="F715" s="20"/>
      <c r="G715" s="51">
        <f>G716</f>
        <v>4689</v>
      </c>
    </row>
    <row r="716" spans="1:7" ht="31.25" x14ac:dyDescent="0.25">
      <c r="A716" s="22" t="s">
        <v>44</v>
      </c>
      <c r="B716" s="19">
        <v>817</v>
      </c>
      <c r="C716" s="20">
        <v>12</v>
      </c>
      <c r="D716" s="21" t="s">
        <v>4</v>
      </c>
      <c r="E716" s="24" t="s">
        <v>440</v>
      </c>
      <c r="F716" s="20">
        <v>600</v>
      </c>
      <c r="G716" s="51">
        <v>4689</v>
      </c>
    </row>
    <row r="717" spans="1:7" ht="31.25" x14ac:dyDescent="0.25">
      <c r="A717" s="26" t="s">
        <v>102</v>
      </c>
      <c r="B717" s="16">
        <v>820</v>
      </c>
      <c r="C717" s="17"/>
      <c r="D717" s="39"/>
      <c r="E717" s="39"/>
      <c r="F717" s="39"/>
      <c r="G717" s="52">
        <f>G718+G732+G727+G743</f>
        <v>13239.23</v>
      </c>
    </row>
    <row r="718" spans="1:7" ht="15.65" x14ac:dyDescent="0.25">
      <c r="A718" s="22" t="s">
        <v>94</v>
      </c>
      <c r="B718" s="19">
        <v>820</v>
      </c>
      <c r="C718" s="24" t="s">
        <v>4</v>
      </c>
      <c r="D718" s="21"/>
      <c r="E718" s="21"/>
      <c r="F718" s="20"/>
      <c r="G718" s="51">
        <f>G719</f>
        <v>7552</v>
      </c>
    </row>
    <row r="719" spans="1:7" ht="15.65" x14ac:dyDescent="0.25">
      <c r="A719" s="22" t="s">
        <v>11</v>
      </c>
      <c r="B719" s="19">
        <v>820</v>
      </c>
      <c r="C719" s="21" t="s">
        <v>4</v>
      </c>
      <c r="D719" s="21" t="s">
        <v>266</v>
      </c>
      <c r="E719" s="21"/>
      <c r="F719" s="17"/>
      <c r="G719" s="51">
        <f>G720</f>
        <v>7552</v>
      </c>
    </row>
    <row r="720" spans="1:7" ht="15.65" x14ac:dyDescent="0.25">
      <c r="A720" s="22" t="s">
        <v>77</v>
      </c>
      <c r="B720" s="19">
        <v>820</v>
      </c>
      <c r="C720" s="21" t="s">
        <v>4</v>
      </c>
      <c r="D720" s="21" t="s">
        <v>266</v>
      </c>
      <c r="E720" s="24" t="s">
        <v>279</v>
      </c>
      <c r="F720" s="17"/>
      <c r="G720" s="51">
        <f>G721+G725</f>
        <v>7552</v>
      </c>
    </row>
    <row r="721" spans="1:7" ht="15.65" x14ac:dyDescent="0.25">
      <c r="A721" s="22" t="s">
        <v>74</v>
      </c>
      <c r="B721" s="19">
        <v>820</v>
      </c>
      <c r="C721" s="21" t="s">
        <v>4</v>
      </c>
      <c r="D721" s="21" t="s">
        <v>266</v>
      </c>
      <c r="E721" s="24" t="s">
        <v>325</v>
      </c>
      <c r="F721" s="21"/>
      <c r="G721" s="51">
        <f>G722+G723+G724</f>
        <v>5189.5</v>
      </c>
    </row>
    <row r="722" spans="1:7" ht="62.5" x14ac:dyDescent="0.25">
      <c r="A722" s="22" t="s">
        <v>42</v>
      </c>
      <c r="B722" s="19">
        <v>820</v>
      </c>
      <c r="C722" s="21" t="s">
        <v>4</v>
      </c>
      <c r="D722" s="21" t="s">
        <v>266</v>
      </c>
      <c r="E722" s="24" t="s">
        <v>325</v>
      </c>
      <c r="F722" s="21" t="s">
        <v>66</v>
      </c>
      <c r="G722" s="51">
        <f>3066.7+856.3</f>
        <v>3923</v>
      </c>
    </row>
    <row r="723" spans="1:7" ht="31.25" x14ac:dyDescent="0.25">
      <c r="A723" s="22" t="s">
        <v>88</v>
      </c>
      <c r="B723" s="19">
        <v>820</v>
      </c>
      <c r="C723" s="21" t="s">
        <v>4</v>
      </c>
      <c r="D723" s="21" t="s">
        <v>266</v>
      </c>
      <c r="E723" s="24" t="s">
        <v>325</v>
      </c>
      <c r="F723" s="21" t="s">
        <v>67</v>
      </c>
      <c r="G723" s="51">
        <v>829.3</v>
      </c>
    </row>
    <row r="724" spans="1:7" ht="15.65" x14ac:dyDescent="0.25">
      <c r="A724" s="22" t="s">
        <v>43</v>
      </c>
      <c r="B724" s="19">
        <v>820</v>
      </c>
      <c r="C724" s="21" t="s">
        <v>4</v>
      </c>
      <c r="D724" s="21" t="s">
        <v>266</v>
      </c>
      <c r="E724" s="24" t="s">
        <v>325</v>
      </c>
      <c r="F724" s="21" t="s">
        <v>54</v>
      </c>
      <c r="G724" s="51">
        <f>428+9.2</f>
        <v>437.2</v>
      </c>
    </row>
    <row r="725" spans="1:7" ht="15.65" x14ac:dyDescent="0.25">
      <c r="A725" s="22" t="s">
        <v>243</v>
      </c>
      <c r="B725" s="19">
        <v>820</v>
      </c>
      <c r="C725" s="21" t="s">
        <v>4</v>
      </c>
      <c r="D725" s="21" t="s">
        <v>266</v>
      </c>
      <c r="E725" s="24" t="s">
        <v>287</v>
      </c>
      <c r="F725" s="21"/>
      <c r="G725" s="51">
        <f>G726</f>
        <v>2362.5</v>
      </c>
    </row>
    <row r="726" spans="1:7" ht="31.25" x14ac:dyDescent="0.25">
      <c r="A726" s="22" t="s">
        <v>88</v>
      </c>
      <c r="B726" s="19">
        <v>820</v>
      </c>
      <c r="C726" s="21" t="s">
        <v>4</v>
      </c>
      <c r="D726" s="21" t="s">
        <v>266</v>
      </c>
      <c r="E726" s="24" t="s">
        <v>287</v>
      </c>
      <c r="F726" s="21" t="s">
        <v>67</v>
      </c>
      <c r="G726" s="51">
        <v>2362.5</v>
      </c>
    </row>
    <row r="727" spans="1:7" ht="15.65" x14ac:dyDescent="0.25">
      <c r="A727" s="22" t="s">
        <v>98</v>
      </c>
      <c r="B727" s="19">
        <v>820</v>
      </c>
      <c r="C727" s="21" t="s">
        <v>13</v>
      </c>
      <c r="D727" s="21"/>
      <c r="E727" s="24"/>
      <c r="F727" s="21"/>
      <c r="G727" s="51">
        <f>G728</f>
        <v>208.23</v>
      </c>
    </row>
    <row r="728" spans="1:7" ht="15.65" x14ac:dyDescent="0.25">
      <c r="A728" s="22" t="s">
        <v>295</v>
      </c>
      <c r="B728" s="19">
        <v>820</v>
      </c>
      <c r="C728" s="21" t="s">
        <v>13</v>
      </c>
      <c r="D728" s="21" t="s">
        <v>293</v>
      </c>
      <c r="E728" s="24"/>
      <c r="F728" s="21"/>
      <c r="G728" s="51">
        <f>G729</f>
        <v>208.23</v>
      </c>
    </row>
    <row r="729" spans="1:7" ht="15.65" x14ac:dyDescent="0.25">
      <c r="A729" s="22" t="s">
        <v>77</v>
      </c>
      <c r="B729" s="19">
        <v>820</v>
      </c>
      <c r="C729" s="21" t="s">
        <v>13</v>
      </c>
      <c r="D729" s="21" t="s">
        <v>293</v>
      </c>
      <c r="E729" s="24" t="s">
        <v>279</v>
      </c>
      <c r="F729" s="21"/>
      <c r="G729" s="51">
        <f>G730</f>
        <v>208.23</v>
      </c>
    </row>
    <row r="730" spans="1:7" ht="15.65" x14ac:dyDescent="0.25">
      <c r="A730" s="22" t="s">
        <v>463</v>
      </c>
      <c r="B730" s="19">
        <v>820</v>
      </c>
      <c r="C730" s="21" t="s">
        <v>13</v>
      </c>
      <c r="D730" s="21" t="s">
        <v>293</v>
      </c>
      <c r="E730" s="24" t="s">
        <v>462</v>
      </c>
      <c r="F730" s="21"/>
      <c r="G730" s="51">
        <f>G731</f>
        <v>208.23</v>
      </c>
    </row>
    <row r="731" spans="1:7" ht="31.25" x14ac:dyDescent="0.25">
      <c r="A731" s="22" t="s">
        <v>88</v>
      </c>
      <c r="B731" s="19">
        <v>820</v>
      </c>
      <c r="C731" s="21" t="s">
        <v>13</v>
      </c>
      <c r="D731" s="21" t="s">
        <v>293</v>
      </c>
      <c r="E731" s="24" t="s">
        <v>462</v>
      </c>
      <c r="F731" s="21" t="s">
        <v>67</v>
      </c>
      <c r="G731" s="51">
        <f>162.07+46.16</f>
        <v>208.23</v>
      </c>
    </row>
    <row r="732" spans="1:7" ht="15.65" x14ac:dyDescent="0.25">
      <c r="A732" s="22" t="s">
        <v>99</v>
      </c>
      <c r="B732" s="19">
        <v>820</v>
      </c>
      <c r="C732" s="23" t="s">
        <v>16</v>
      </c>
      <c r="D732" s="21"/>
      <c r="E732" s="21"/>
      <c r="F732" s="20"/>
      <c r="G732" s="51">
        <f>G733+G737</f>
        <v>5399.6</v>
      </c>
    </row>
    <row r="733" spans="1:7" ht="15.65" x14ac:dyDescent="0.25">
      <c r="A733" s="22" t="s">
        <v>251</v>
      </c>
      <c r="B733" s="19">
        <v>820</v>
      </c>
      <c r="C733" s="21" t="s">
        <v>16</v>
      </c>
      <c r="D733" s="21" t="s">
        <v>6</v>
      </c>
      <c r="E733" s="21"/>
      <c r="F733" s="17"/>
      <c r="G733" s="51">
        <f>G735</f>
        <v>744.7</v>
      </c>
    </row>
    <row r="734" spans="1:7" ht="15.65" x14ac:dyDescent="0.25">
      <c r="A734" s="22" t="s">
        <v>77</v>
      </c>
      <c r="B734" s="19">
        <v>820</v>
      </c>
      <c r="C734" s="21" t="s">
        <v>16</v>
      </c>
      <c r="D734" s="21" t="s">
        <v>6</v>
      </c>
      <c r="E734" s="24" t="s">
        <v>279</v>
      </c>
      <c r="F734" s="17"/>
      <c r="G734" s="51">
        <f>G735</f>
        <v>744.7</v>
      </c>
    </row>
    <row r="735" spans="1:7" ht="15.65" x14ac:dyDescent="0.25">
      <c r="A735" s="22" t="s">
        <v>278</v>
      </c>
      <c r="B735" s="19">
        <v>820</v>
      </c>
      <c r="C735" s="20" t="s">
        <v>16</v>
      </c>
      <c r="D735" s="21" t="s">
        <v>6</v>
      </c>
      <c r="E735" s="24" t="s">
        <v>441</v>
      </c>
      <c r="F735" s="21"/>
      <c r="G735" s="51">
        <f>G736</f>
        <v>744.7</v>
      </c>
    </row>
    <row r="736" spans="1:7" ht="31.25" x14ac:dyDescent="0.25">
      <c r="A736" s="22" t="s">
        <v>88</v>
      </c>
      <c r="B736" s="19">
        <v>820</v>
      </c>
      <c r="C736" s="21" t="s">
        <v>16</v>
      </c>
      <c r="D736" s="21" t="s">
        <v>6</v>
      </c>
      <c r="E736" s="24" t="s">
        <v>441</v>
      </c>
      <c r="F736" s="21" t="s">
        <v>67</v>
      </c>
      <c r="G736" s="51">
        <v>744.7</v>
      </c>
    </row>
    <row r="737" spans="1:8" ht="15.65" x14ac:dyDescent="0.25">
      <c r="A737" s="22" t="s">
        <v>158</v>
      </c>
      <c r="B737" s="19">
        <v>820</v>
      </c>
      <c r="C737" s="21" t="s">
        <v>16</v>
      </c>
      <c r="D737" s="21" t="s">
        <v>9</v>
      </c>
      <c r="E737" s="21"/>
      <c r="F737" s="17"/>
      <c r="G737" s="51">
        <f>G738</f>
        <v>4654.9000000000005</v>
      </c>
    </row>
    <row r="738" spans="1:8" ht="15.65" x14ac:dyDescent="0.25">
      <c r="A738" s="22" t="s">
        <v>77</v>
      </c>
      <c r="B738" s="19">
        <v>820</v>
      </c>
      <c r="C738" s="21" t="s">
        <v>16</v>
      </c>
      <c r="D738" s="21" t="s">
        <v>9</v>
      </c>
      <c r="E738" s="24" t="s">
        <v>279</v>
      </c>
      <c r="F738" s="17"/>
      <c r="G738" s="51">
        <f>G739+G741</f>
        <v>4654.9000000000005</v>
      </c>
    </row>
    <row r="739" spans="1:8" ht="31.25" x14ac:dyDescent="0.25">
      <c r="A739" s="22" t="s">
        <v>274</v>
      </c>
      <c r="B739" s="19">
        <v>820</v>
      </c>
      <c r="C739" s="20" t="s">
        <v>16</v>
      </c>
      <c r="D739" s="21" t="s">
        <v>9</v>
      </c>
      <c r="E739" s="24" t="s">
        <v>442</v>
      </c>
      <c r="F739" s="21"/>
      <c r="G739" s="51">
        <f>G740</f>
        <v>346.8</v>
      </c>
    </row>
    <row r="740" spans="1:8" ht="31.25" x14ac:dyDescent="0.25">
      <c r="A740" s="22" t="s">
        <v>88</v>
      </c>
      <c r="B740" s="19">
        <v>820</v>
      </c>
      <c r="C740" s="20" t="s">
        <v>16</v>
      </c>
      <c r="D740" s="21" t="s">
        <v>9</v>
      </c>
      <c r="E740" s="24" t="s">
        <v>442</v>
      </c>
      <c r="F740" s="21" t="s">
        <v>67</v>
      </c>
      <c r="G740" s="51">
        <v>346.8</v>
      </c>
    </row>
    <row r="741" spans="1:8" ht="15.65" x14ac:dyDescent="0.25">
      <c r="A741" s="22" t="s">
        <v>271</v>
      </c>
      <c r="B741" s="19">
        <v>820</v>
      </c>
      <c r="C741" s="20" t="s">
        <v>16</v>
      </c>
      <c r="D741" s="21" t="s">
        <v>9</v>
      </c>
      <c r="E741" s="24" t="s">
        <v>443</v>
      </c>
      <c r="F741" s="21"/>
      <c r="G741" s="51">
        <f>G742</f>
        <v>4308.1000000000004</v>
      </c>
    </row>
    <row r="742" spans="1:8" ht="31.25" x14ac:dyDescent="0.25">
      <c r="A742" s="22" t="s">
        <v>88</v>
      </c>
      <c r="B742" s="19">
        <v>820</v>
      </c>
      <c r="C742" s="20" t="s">
        <v>16</v>
      </c>
      <c r="D742" s="21" t="s">
        <v>9</v>
      </c>
      <c r="E742" s="24" t="s">
        <v>443</v>
      </c>
      <c r="F742" s="21" t="s">
        <v>67</v>
      </c>
      <c r="G742" s="51">
        <v>4308.1000000000004</v>
      </c>
    </row>
    <row r="743" spans="1:8" ht="15.65" x14ac:dyDescent="0.25">
      <c r="A743" s="22" t="s">
        <v>104</v>
      </c>
      <c r="B743" s="19">
        <v>820</v>
      </c>
      <c r="C743" s="21" t="s">
        <v>20</v>
      </c>
      <c r="D743" s="21"/>
      <c r="E743" s="24"/>
      <c r="F743" s="21"/>
      <c r="G743" s="51">
        <f t="shared" ref="G743:G748" si="4">G744</f>
        <v>79.400000000000006</v>
      </c>
    </row>
    <row r="744" spans="1:8" ht="15.65" x14ac:dyDescent="0.25">
      <c r="A744" s="22" t="s">
        <v>30</v>
      </c>
      <c r="B744" s="19">
        <v>820</v>
      </c>
      <c r="C744" s="21" t="s">
        <v>20</v>
      </c>
      <c r="D744" s="21" t="s">
        <v>6</v>
      </c>
      <c r="E744" s="24"/>
      <c r="F744" s="21"/>
      <c r="G744" s="51">
        <f t="shared" si="4"/>
        <v>79.400000000000006</v>
      </c>
    </row>
    <row r="745" spans="1:8" ht="31.25" x14ac:dyDescent="0.25">
      <c r="A745" s="22" t="s">
        <v>169</v>
      </c>
      <c r="B745" s="19">
        <v>820</v>
      </c>
      <c r="C745" s="20" t="s">
        <v>20</v>
      </c>
      <c r="D745" s="20" t="s">
        <v>6</v>
      </c>
      <c r="E745" s="24" t="s">
        <v>367</v>
      </c>
      <c r="F745" s="21"/>
      <c r="G745" s="51">
        <f t="shared" si="4"/>
        <v>79.400000000000006</v>
      </c>
    </row>
    <row r="746" spans="1:8" ht="15.65" x14ac:dyDescent="0.25">
      <c r="A746" s="22" t="s">
        <v>197</v>
      </c>
      <c r="B746" s="19">
        <v>820</v>
      </c>
      <c r="C746" s="20" t="s">
        <v>20</v>
      </c>
      <c r="D746" s="20" t="s">
        <v>6</v>
      </c>
      <c r="E746" s="24" t="s">
        <v>377</v>
      </c>
      <c r="F746" s="21"/>
      <c r="G746" s="51">
        <f t="shared" si="4"/>
        <v>79.400000000000006</v>
      </c>
    </row>
    <row r="747" spans="1:8" ht="15.65" x14ac:dyDescent="0.25">
      <c r="A747" s="22" t="s">
        <v>79</v>
      </c>
      <c r="B747" s="19">
        <v>820</v>
      </c>
      <c r="C747" s="20" t="s">
        <v>20</v>
      </c>
      <c r="D747" s="20" t="s">
        <v>6</v>
      </c>
      <c r="E747" s="24" t="s">
        <v>395</v>
      </c>
      <c r="F747" s="21"/>
      <c r="G747" s="51">
        <f t="shared" si="4"/>
        <v>79.400000000000006</v>
      </c>
    </row>
    <row r="748" spans="1:8" ht="31.25" x14ac:dyDescent="0.25">
      <c r="A748" s="22" t="s">
        <v>58</v>
      </c>
      <c r="B748" s="19">
        <v>820</v>
      </c>
      <c r="C748" s="20" t="s">
        <v>20</v>
      </c>
      <c r="D748" s="20" t="s">
        <v>6</v>
      </c>
      <c r="E748" s="24" t="s">
        <v>396</v>
      </c>
      <c r="F748" s="21"/>
      <c r="G748" s="51">
        <f t="shared" si="4"/>
        <v>79.400000000000006</v>
      </c>
    </row>
    <row r="749" spans="1:8" ht="31.25" x14ac:dyDescent="0.25">
      <c r="A749" s="22" t="s">
        <v>88</v>
      </c>
      <c r="B749" s="19">
        <v>820</v>
      </c>
      <c r="C749" s="21" t="s">
        <v>20</v>
      </c>
      <c r="D749" s="21" t="s">
        <v>6</v>
      </c>
      <c r="E749" s="24" t="s">
        <v>396</v>
      </c>
      <c r="F749" s="21" t="s">
        <v>67</v>
      </c>
      <c r="G749" s="51">
        <v>79.400000000000006</v>
      </c>
    </row>
    <row r="750" spans="1:8" s="7" customFormat="1" ht="15.65" x14ac:dyDescent="0.25">
      <c r="A750" s="46" t="s">
        <v>33</v>
      </c>
      <c r="B750" s="17"/>
      <c r="C750" s="20"/>
      <c r="D750" s="20"/>
      <c r="E750" s="21"/>
      <c r="F750" s="20"/>
      <c r="G750" s="52">
        <f>G14+G52+G90+G310+G326+G428+G574+G640+G658+G717+G651</f>
        <v>2532808.63</v>
      </c>
      <c r="H750" s="47"/>
    </row>
    <row r="751" spans="1:8" x14ac:dyDescent="0.2">
      <c r="C751" s="61"/>
      <c r="D751" s="61"/>
      <c r="E751" s="61"/>
      <c r="F751" s="61"/>
      <c r="G751" s="62"/>
    </row>
    <row r="752" spans="1:8" x14ac:dyDescent="0.2">
      <c r="C752" s="61"/>
      <c r="D752" s="61"/>
      <c r="E752" s="61"/>
      <c r="F752" s="61"/>
      <c r="G752" s="62"/>
    </row>
    <row r="753" spans="3:7" x14ac:dyDescent="0.2">
      <c r="C753" s="61"/>
      <c r="D753" s="61"/>
      <c r="E753" s="61"/>
      <c r="F753" s="61"/>
      <c r="G753" s="62"/>
    </row>
    <row r="754" spans="3:7" x14ac:dyDescent="0.2">
      <c r="C754" s="61"/>
      <c r="D754" s="61"/>
      <c r="E754" s="61"/>
      <c r="F754" s="61"/>
      <c r="G754" s="62"/>
    </row>
    <row r="755" spans="3:7" x14ac:dyDescent="0.2">
      <c r="C755" s="61"/>
      <c r="D755" s="61"/>
      <c r="E755" s="61"/>
      <c r="F755" s="61"/>
      <c r="G755" s="62"/>
    </row>
    <row r="756" spans="3:7" x14ac:dyDescent="0.2">
      <c r="C756" s="61"/>
      <c r="D756" s="61"/>
      <c r="E756" s="61"/>
      <c r="F756" s="61"/>
      <c r="G756" s="62"/>
    </row>
    <row r="757" spans="3:7" x14ac:dyDescent="0.2">
      <c r="C757" s="61"/>
      <c r="D757" s="61"/>
      <c r="E757" s="61"/>
      <c r="F757" s="61"/>
      <c r="G757" s="62"/>
    </row>
    <row r="758" spans="3:7" x14ac:dyDescent="0.2">
      <c r="C758" s="61"/>
      <c r="D758" s="61"/>
      <c r="E758" s="61"/>
      <c r="F758" s="61"/>
      <c r="G758" s="62"/>
    </row>
    <row r="759" spans="3:7" x14ac:dyDescent="0.2">
      <c r="C759" s="61"/>
      <c r="D759" s="61"/>
      <c r="E759" s="61"/>
      <c r="F759" s="61"/>
      <c r="G759" s="62"/>
    </row>
    <row r="760" spans="3:7" x14ac:dyDescent="0.2">
      <c r="C760" s="61"/>
      <c r="D760" s="61"/>
      <c r="E760" s="61"/>
      <c r="F760" s="61"/>
      <c r="G760" s="62"/>
    </row>
    <row r="761" spans="3:7" x14ac:dyDescent="0.2">
      <c r="C761" s="61"/>
      <c r="D761" s="61"/>
      <c r="E761" s="61"/>
      <c r="F761" s="61"/>
      <c r="G761" s="62"/>
    </row>
    <row r="762" spans="3:7" x14ac:dyDescent="0.2">
      <c r="C762" s="61"/>
      <c r="D762" s="61"/>
      <c r="E762" s="61"/>
      <c r="F762" s="61"/>
      <c r="G762" s="63"/>
    </row>
    <row r="763" spans="3:7" x14ac:dyDescent="0.2">
      <c r="C763" s="61"/>
      <c r="D763" s="61"/>
      <c r="E763" s="61"/>
      <c r="F763" s="61"/>
      <c r="G763" s="63"/>
    </row>
    <row r="764" spans="3:7" x14ac:dyDescent="0.2">
      <c r="C764" s="61"/>
      <c r="D764" s="61"/>
      <c r="E764" s="61"/>
      <c r="F764" s="61"/>
      <c r="G764" s="63"/>
    </row>
    <row r="765" spans="3:7" x14ac:dyDescent="0.2">
      <c r="C765" s="61"/>
      <c r="D765" s="61"/>
      <c r="E765" s="61"/>
      <c r="F765" s="61"/>
      <c r="G765" s="63"/>
    </row>
    <row r="766" spans="3:7" x14ac:dyDescent="0.2">
      <c r="C766" s="61"/>
      <c r="D766" s="61"/>
      <c r="E766" s="61"/>
      <c r="F766" s="61"/>
      <c r="G766" s="63"/>
    </row>
    <row r="767" spans="3:7" x14ac:dyDescent="0.2">
      <c r="C767" s="61"/>
      <c r="D767" s="61"/>
      <c r="E767" s="61"/>
      <c r="F767" s="61"/>
      <c r="G767" s="63"/>
    </row>
    <row r="768" spans="3:7" x14ac:dyDescent="0.2">
      <c r="C768" s="61"/>
      <c r="D768" s="61"/>
      <c r="E768" s="61"/>
      <c r="F768" s="61"/>
      <c r="G768" s="63"/>
    </row>
    <row r="769" spans="3:7" x14ac:dyDescent="0.2">
      <c r="C769" s="61"/>
      <c r="D769" s="61"/>
      <c r="E769" s="61"/>
      <c r="F769" s="61"/>
      <c r="G769" s="63"/>
    </row>
    <row r="770" spans="3:7" x14ac:dyDescent="0.2">
      <c r="C770" s="61"/>
      <c r="D770" s="61"/>
      <c r="E770" s="61"/>
      <c r="F770" s="61"/>
      <c r="G770" s="63"/>
    </row>
    <row r="771" spans="3:7" x14ac:dyDescent="0.2">
      <c r="C771" s="61"/>
      <c r="D771" s="61"/>
      <c r="E771" s="61"/>
      <c r="F771" s="61"/>
      <c r="G771" s="63"/>
    </row>
    <row r="772" spans="3:7" x14ac:dyDescent="0.2">
      <c r="C772" s="61"/>
      <c r="D772" s="61"/>
      <c r="E772" s="61"/>
      <c r="F772" s="61"/>
      <c r="G772" s="63"/>
    </row>
    <row r="773" spans="3:7" x14ac:dyDescent="0.2">
      <c r="C773" s="61"/>
      <c r="D773" s="61"/>
      <c r="E773" s="61"/>
      <c r="F773" s="61"/>
      <c r="G773" s="63"/>
    </row>
    <row r="774" spans="3:7" x14ac:dyDescent="0.2">
      <c r="C774" s="61"/>
      <c r="D774" s="61"/>
      <c r="E774" s="61"/>
      <c r="F774" s="61"/>
      <c r="G774" s="63"/>
    </row>
    <row r="775" spans="3:7" x14ac:dyDescent="0.2">
      <c r="C775" s="61"/>
      <c r="D775" s="61"/>
      <c r="E775" s="61"/>
      <c r="F775" s="61"/>
      <c r="G775" s="63"/>
    </row>
    <row r="776" spans="3:7" x14ac:dyDescent="0.2">
      <c r="C776" s="61"/>
      <c r="D776" s="61"/>
      <c r="E776" s="61"/>
      <c r="F776" s="61"/>
      <c r="G776" s="63"/>
    </row>
    <row r="777" spans="3:7" x14ac:dyDescent="0.2">
      <c r="C777" s="61"/>
      <c r="D777" s="61"/>
      <c r="E777" s="61"/>
      <c r="F777" s="61"/>
      <c r="G777" s="63"/>
    </row>
    <row r="778" spans="3:7" x14ac:dyDescent="0.2">
      <c r="C778" s="61"/>
      <c r="D778" s="61"/>
      <c r="E778" s="61"/>
      <c r="F778" s="61"/>
      <c r="G778" s="63"/>
    </row>
    <row r="779" spans="3:7" x14ac:dyDescent="0.2">
      <c r="C779" s="61"/>
      <c r="D779" s="61"/>
      <c r="E779" s="61"/>
      <c r="F779" s="61"/>
      <c r="G779" s="63"/>
    </row>
    <row r="780" spans="3:7" x14ac:dyDescent="0.2">
      <c r="C780" s="61"/>
      <c r="D780" s="61"/>
      <c r="E780" s="61"/>
      <c r="F780" s="61"/>
      <c r="G780" s="63"/>
    </row>
    <row r="781" spans="3:7" x14ac:dyDescent="0.2">
      <c r="C781" s="61"/>
      <c r="D781" s="61"/>
      <c r="E781" s="61"/>
      <c r="F781" s="61"/>
      <c r="G781" s="63"/>
    </row>
    <row r="782" spans="3:7" x14ac:dyDescent="0.2">
      <c r="C782" s="61"/>
      <c r="D782" s="61"/>
      <c r="E782" s="61"/>
      <c r="F782" s="61"/>
      <c r="G782" s="63"/>
    </row>
    <row r="783" spans="3:7" x14ac:dyDescent="0.2">
      <c r="C783" s="61"/>
      <c r="D783" s="61"/>
      <c r="E783" s="61"/>
      <c r="F783" s="61"/>
      <c r="G783" s="63"/>
    </row>
    <row r="784" spans="3:7" x14ac:dyDescent="0.2">
      <c r="C784" s="61"/>
      <c r="D784" s="61"/>
      <c r="E784" s="61"/>
      <c r="F784" s="61"/>
      <c r="G784" s="63"/>
    </row>
    <row r="785" spans="3:7" x14ac:dyDescent="0.2">
      <c r="C785" s="61"/>
      <c r="D785" s="61"/>
      <c r="E785" s="61"/>
      <c r="F785" s="61"/>
      <c r="G785" s="63"/>
    </row>
    <row r="786" spans="3:7" x14ac:dyDescent="0.2">
      <c r="C786" s="61"/>
      <c r="D786" s="61"/>
      <c r="E786" s="61"/>
      <c r="F786" s="61"/>
      <c r="G786" s="63"/>
    </row>
    <row r="787" spans="3:7" x14ac:dyDescent="0.2">
      <c r="C787" s="61"/>
      <c r="D787" s="61"/>
      <c r="E787" s="61"/>
      <c r="F787" s="61"/>
      <c r="G787" s="63"/>
    </row>
    <row r="788" spans="3:7" x14ac:dyDescent="0.2">
      <c r="C788" s="61"/>
      <c r="D788" s="61"/>
      <c r="E788" s="61"/>
      <c r="F788" s="61"/>
      <c r="G788" s="63"/>
    </row>
    <row r="789" spans="3:7" x14ac:dyDescent="0.2">
      <c r="C789" s="61"/>
      <c r="D789" s="61"/>
      <c r="E789" s="61"/>
      <c r="F789" s="61"/>
      <c r="G789" s="63"/>
    </row>
    <row r="790" spans="3:7" x14ac:dyDescent="0.2">
      <c r="C790" s="61"/>
      <c r="D790" s="61"/>
      <c r="E790" s="61"/>
      <c r="F790" s="61"/>
      <c r="G790" s="63"/>
    </row>
    <row r="791" spans="3:7" x14ac:dyDescent="0.2">
      <c r="C791" s="61"/>
      <c r="D791" s="61"/>
      <c r="E791" s="61"/>
      <c r="F791" s="61"/>
      <c r="G791" s="63"/>
    </row>
    <row r="792" spans="3:7" x14ac:dyDescent="0.2">
      <c r="C792" s="61"/>
      <c r="D792" s="61"/>
      <c r="E792" s="61"/>
      <c r="F792" s="61"/>
      <c r="G792" s="63"/>
    </row>
    <row r="793" spans="3:7" x14ac:dyDescent="0.2">
      <c r="C793" s="61"/>
      <c r="D793" s="61"/>
      <c r="E793" s="61"/>
      <c r="F793" s="61"/>
      <c r="G793" s="63"/>
    </row>
    <row r="794" spans="3:7" x14ac:dyDescent="0.2">
      <c r="C794" s="61"/>
      <c r="D794" s="61"/>
      <c r="E794" s="61"/>
      <c r="F794" s="61"/>
      <c r="G794" s="63"/>
    </row>
    <row r="795" spans="3:7" x14ac:dyDescent="0.2">
      <c r="C795" s="61"/>
      <c r="D795" s="61"/>
      <c r="E795" s="61"/>
      <c r="F795" s="61"/>
      <c r="G795" s="63"/>
    </row>
    <row r="796" spans="3:7" x14ac:dyDescent="0.2">
      <c r="C796" s="61"/>
      <c r="D796" s="61"/>
      <c r="E796" s="61"/>
      <c r="F796" s="61"/>
      <c r="G796" s="63"/>
    </row>
    <row r="797" spans="3:7" x14ac:dyDescent="0.2">
      <c r="C797" s="61"/>
      <c r="D797" s="61"/>
      <c r="E797" s="61"/>
      <c r="F797" s="61"/>
      <c r="G797" s="63"/>
    </row>
    <row r="798" spans="3:7" x14ac:dyDescent="0.2">
      <c r="C798" s="61"/>
      <c r="D798" s="61"/>
      <c r="E798" s="61"/>
      <c r="F798" s="61"/>
      <c r="G798" s="63"/>
    </row>
    <row r="799" spans="3:7" x14ac:dyDescent="0.2">
      <c r="C799" s="61"/>
      <c r="D799" s="61"/>
      <c r="E799" s="61"/>
      <c r="F799" s="61"/>
      <c r="G799" s="63"/>
    </row>
    <row r="800" spans="3:7" x14ac:dyDescent="0.2">
      <c r="C800" s="61"/>
      <c r="D800" s="61"/>
      <c r="E800" s="61"/>
      <c r="F800" s="61"/>
      <c r="G800" s="63"/>
    </row>
    <row r="801" spans="3:7" x14ac:dyDescent="0.2">
      <c r="C801" s="61"/>
      <c r="D801" s="61"/>
      <c r="E801" s="61"/>
      <c r="F801" s="61"/>
      <c r="G801" s="63"/>
    </row>
    <row r="802" spans="3:7" x14ac:dyDescent="0.2">
      <c r="C802" s="61"/>
      <c r="D802" s="61"/>
      <c r="E802" s="61"/>
      <c r="F802" s="61"/>
      <c r="G802" s="63"/>
    </row>
    <row r="803" spans="3:7" x14ac:dyDescent="0.2">
      <c r="C803" s="61"/>
      <c r="D803" s="61"/>
      <c r="E803" s="61"/>
      <c r="F803" s="61"/>
      <c r="G803" s="63"/>
    </row>
    <row r="804" spans="3:7" x14ac:dyDescent="0.2">
      <c r="C804" s="61"/>
      <c r="D804" s="61"/>
      <c r="E804" s="61"/>
      <c r="F804" s="61"/>
      <c r="G804" s="63"/>
    </row>
    <row r="805" spans="3:7" x14ac:dyDescent="0.2">
      <c r="C805" s="61"/>
      <c r="D805" s="61"/>
      <c r="E805" s="61"/>
      <c r="F805" s="61"/>
      <c r="G805" s="63"/>
    </row>
    <row r="806" spans="3:7" x14ac:dyDescent="0.2">
      <c r="C806" s="61"/>
      <c r="D806" s="61"/>
      <c r="E806" s="61"/>
      <c r="F806" s="61"/>
      <c r="G806" s="63"/>
    </row>
    <row r="807" spans="3:7" x14ac:dyDescent="0.2">
      <c r="C807" s="61"/>
      <c r="D807" s="61"/>
      <c r="E807" s="61"/>
      <c r="F807" s="61"/>
      <c r="G807" s="63"/>
    </row>
    <row r="808" spans="3:7" x14ac:dyDescent="0.2">
      <c r="C808" s="61"/>
      <c r="D808" s="61"/>
      <c r="E808" s="61"/>
      <c r="F808" s="61"/>
      <c r="G808" s="63"/>
    </row>
    <row r="809" spans="3:7" x14ac:dyDescent="0.2">
      <c r="C809" s="61"/>
      <c r="D809" s="61"/>
      <c r="E809" s="61"/>
      <c r="F809" s="61"/>
      <c r="G809" s="63"/>
    </row>
    <row r="810" spans="3:7" x14ac:dyDescent="0.2">
      <c r="C810" s="61"/>
      <c r="D810" s="61"/>
      <c r="E810" s="61"/>
      <c r="F810" s="61"/>
      <c r="G810" s="63"/>
    </row>
    <row r="811" spans="3:7" x14ac:dyDescent="0.2">
      <c r="C811" s="61"/>
      <c r="D811" s="61"/>
      <c r="E811" s="61"/>
      <c r="F811" s="61"/>
      <c r="G811" s="63"/>
    </row>
    <row r="812" spans="3:7" x14ac:dyDescent="0.2">
      <c r="C812" s="61"/>
      <c r="D812" s="61"/>
      <c r="E812" s="61"/>
      <c r="F812" s="61"/>
      <c r="G812" s="63"/>
    </row>
    <row r="813" spans="3:7" x14ac:dyDescent="0.2">
      <c r="C813" s="61"/>
      <c r="D813" s="61"/>
      <c r="E813" s="61"/>
      <c r="F813" s="61"/>
      <c r="G813" s="63"/>
    </row>
    <row r="814" spans="3:7" x14ac:dyDescent="0.2">
      <c r="C814" s="61"/>
      <c r="D814" s="61"/>
      <c r="E814" s="61"/>
      <c r="F814" s="61"/>
      <c r="G814" s="63"/>
    </row>
    <row r="815" spans="3:7" x14ac:dyDescent="0.2">
      <c r="C815" s="61"/>
      <c r="D815" s="61"/>
      <c r="E815" s="61"/>
      <c r="F815" s="61"/>
      <c r="G815" s="63"/>
    </row>
    <row r="816" spans="3:7" x14ac:dyDescent="0.2">
      <c r="C816" s="61"/>
      <c r="D816" s="61"/>
      <c r="E816" s="61"/>
      <c r="F816" s="61"/>
      <c r="G816" s="63"/>
    </row>
    <row r="817" spans="3:7" x14ac:dyDescent="0.2">
      <c r="C817" s="61"/>
      <c r="D817" s="61"/>
      <c r="E817" s="61"/>
      <c r="F817" s="61"/>
      <c r="G817" s="63"/>
    </row>
    <row r="818" spans="3:7" x14ac:dyDescent="0.2">
      <c r="C818" s="61"/>
      <c r="D818" s="61"/>
      <c r="E818" s="61"/>
      <c r="F818" s="61"/>
      <c r="G818" s="63"/>
    </row>
    <row r="819" spans="3:7" x14ac:dyDescent="0.2">
      <c r="C819" s="61"/>
      <c r="D819" s="61"/>
      <c r="E819" s="61"/>
      <c r="F819" s="61"/>
      <c r="G819" s="63"/>
    </row>
    <row r="820" spans="3:7" x14ac:dyDescent="0.2">
      <c r="C820" s="61"/>
      <c r="D820" s="61"/>
      <c r="E820" s="61"/>
      <c r="F820" s="61"/>
      <c r="G820" s="63"/>
    </row>
    <row r="821" spans="3:7" x14ac:dyDescent="0.2">
      <c r="C821" s="61"/>
      <c r="D821" s="61"/>
      <c r="E821" s="61"/>
      <c r="F821" s="61"/>
      <c r="G821" s="63"/>
    </row>
    <row r="822" spans="3:7" x14ac:dyDescent="0.2">
      <c r="C822" s="61"/>
      <c r="D822" s="61"/>
      <c r="E822" s="61"/>
      <c r="F822" s="61"/>
      <c r="G822" s="63"/>
    </row>
    <row r="823" spans="3:7" x14ac:dyDescent="0.2">
      <c r="C823" s="61"/>
      <c r="D823" s="61"/>
      <c r="E823" s="61"/>
      <c r="F823" s="61"/>
      <c r="G823" s="63"/>
    </row>
    <row r="824" spans="3:7" x14ac:dyDescent="0.2">
      <c r="C824" s="61"/>
      <c r="D824" s="61"/>
      <c r="E824" s="61"/>
      <c r="F824" s="61"/>
      <c r="G824" s="63"/>
    </row>
    <row r="825" spans="3:7" x14ac:dyDescent="0.2">
      <c r="C825" s="61"/>
      <c r="D825" s="61"/>
      <c r="E825" s="61"/>
      <c r="F825" s="61"/>
      <c r="G825" s="63"/>
    </row>
    <row r="826" spans="3:7" x14ac:dyDescent="0.2">
      <c r="C826" s="61"/>
      <c r="D826" s="61"/>
      <c r="E826" s="61"/>
      <c r="F826" s="61"/>
      <c r="G826" s="63"/>
    </row>
    <row r="827" spans="3:7" x14ac:dyDescent="0.2">
      <c r="C827" s="61"/>
      <c r="D827" s="61"/>
      <c r="E827" s="61"/>
      <c r="F827" s="61"/>
      <c r="G827" s="63"/>
    </row>
    <row r="828" spans="3:7" x14ac:dyDescent="0.2">
      <c r="C828" s="61"/>
      <c r="D828" s="61"/>
      <c r="E828" s="61"/>
      <c r="F828" s="61"/>
      <c r="G828" s="63"/>
    </row>
    <row r="829" spans="3:7" x14ac:dyDescent="0.2">
      <c r="C829" s="61"/>
      <c r="D829" s="61"/>
      <c r="E829" s="61"/>
      <c r="F829" s="61"/>
      <c r="G829" s="63"/>
    </row>
    <row r="830" spans="3:7" x14ac:dyDescent="0.2">
      <c r="C830" s="61"/>
      <c r="D830" s="61"/>
      <c r="E830" s="61"/>
      <c r="F830" s="61"/>
      <c r="G830" s="63"/>
    </row>
    <row r="831" spans="3:7" x14ac:dyDescent="0.2">
      <c r="C831" s="61"/>
      <c r="D831" s="61"/>
      <c r="E831" s="61"/>
      <c r="F831" s="61"/>
      <c r="G831" s="63"/>
    </row>
    <row r="832" spans="3:7" x14ac:dyDescent="0.2">
      <c r="C832" s="61"/>
      <c r="D832" s="61"/>
      <c r="E832" s="61"/>
      <c r="F832" s="61"/>
      <c r="G832" s="63"/>
    </row>
    <row r="833" spans="3:7" x14ac:dyDescent="0.2">
      <c r="C833" s="61"/>
      <c r="D833" s="61"/>
      <c r="E833" s="61"/>
      <c r="F833" s="61"/>
      <c r="G833" s="63"/>
    </row>
    <row r="834" spans="3:7" x14ac:dyDescent="0.2">
      <c r="C834" s="61"/>
      <c r="D834" s="61"/>
      <c r="E834" s="61"/>
      <c r="F834" s="61"/>
      <c r="G834" s="63"/>
    </row>
    <row r="835" spans="3:7" x14ac:dyDescent="0.2">
      <c r="C835" s="61"/>
      <c r="D835" s="61"/>
      <c r="E835" s="61"/>
      <c r="F835" s="61"/>
      <c r="G835" s="63"/>
    </row>
    <row r="836" spans="3:7" x14ac:dyDescent="0.2">
      <c r="G836" s="64"/>
    </row>
    <row r="837" spans="3:7" x14ac:dyDescent="0.2">
      <c r="G837" s="64"/>
    </row>
    <row r="838" spans="3:7" x14ac:dyDescent="0.2">
      <c r="G838" s="64"/>
    </row>
    <row r="839" spans="3:7" x14ac:dyDescent="0.2">
      <c r="G839" s="64"/>
    </row>
    <row r="840" spans="3:7" x14ac:dyDescent="0.2">
      <c r="G840" s="64"/>
    </row>
    <row r="841" spans="3:7" x14ac:dyDescent="0.2">
      <c r="G841" s="64"/>
    </row>
    <row r="842" spans="3:7" x14ac:dyDescent="0.2">
      <c r="G842" s="64"/>
    </row>
    <row r="843" spans="3:7" x14ac:dyDescent="0.2">
      <c r="G843" s="64"/>
    </row>
    <row r="844" spans="3:7" x14ac:dyDescent="0.2">
      <c r="G844" s="64"/>
    </row>
    <row r="845" spans="3:7" x14ac:dyDescent="0.2">
      <c r="G845" s="64"/>
    </row>
    <row r="846" spans="3:7" x14ac:dyDescent="0.2">
      <c r="G846" s="64"/>
    </row>
    <row r="847" spans="3:7" x14ac:dyDescent="0.2">
      <c r="G847" s="64"/>
    </row>
    <row r="848" spans="3:7" x14ac:dyDescent="0.2">
      <c r="G848" s="64"/>
    </row>
    <row r="849" spans="7:7" x14ac:dyDescent="0.2">
      <c r="G849" s="64"/>
    </row>
    <row r="850" spans="7:7" x14ac:dyDescent="0.2">
      <c r="G850" s="64"/>
    </row>
    <row r="851" spans="7:7" x14ac:dyDescent="0.2">
      <c r="G851" s="64"/>
    </row>
    <row r="852" spans="7:7" x14ac:dyDescent="0.2">
      <c r="G852" s="64"/>
    </row>
    <row r="853" spans="7:7" x14ac:dyDescent="0.2">
      <c r="G853" s="64"/>
    </row>
  </sheetData>
  <mergeCells count="11">
    <mergeCell ref="B12:B13"/>
    <mergeCell ref="C12:C13"/>
    <mergeCell ref="D12:D13"/>
    <mergeCell ref="F12:F13"/>
    <mergeCell ref="G12:G13"/>
    <mergeCell ref="A9:G9"/>
    <mergeCell ref="E2:G2"/>
    <mergeCell ref="E12:E13"/>
    <mergeCell ref="A7:G7"/>
    <mergeCell ref="A8:G8"/>
    <mergeCell ref="A12:A13"/>
  </mergeCells>
  <printOptions horizontalCentered="1"/>
  <pageMargins left="0.39370078740157483" right="0" top="0.27559055118110237" bottom="0.23622047244094491" header="0.15748031496062992" footer="0.19685039370078741"/>
  <pageSetup paperSize="9" scale="79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 2021</vt:lpstr>
      <vt:lpstr>'Приложение 5 2021'!Заголовки_для_печати</vt:lpstr>
      <vt:lpstr>'Приложение 5 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AdminPC</cp:lastModifiedBy>
  <cp:lastPrinted>2021-05-14T14:41:10Z</cp:lastPrinted>
  <dcterms:created xsi:type="dcterms:W3CDTF">2011-03-31T11:44:44Z</dcterms:created>
  <dcterms:modified xsi:type="dcterms:W3CDTF">2021-08-20T11:54:35Z</dcterms:modified>
</cp:coreProperties>
</file>